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7.xml" ContentType="application/vnd.openxmlformats-officedocument.drawing+xml"/>
  <Override PartName="/xl/tables/table3.xml" ContentType="application/vnd.openxmlformats-officedocument.spreadsheetml.table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focellab-my.sharepoint.com/personal/robert_larsson_infocell_se/Documents/Mina dokument/Kursfiler-Infocell/Komplett VT25 Excel/"/>
    </mc:Choice>
  </mc:AlternateContent>
  <xr:revisionPtr revIDLastSave="13" documentId="13_ncr:1_{B8325900-C054-48CD-8B0F-151FA2AED50F}" xr6:coauthVersionLast="47" xr6:coauthVersionMax="47" xr10:uidLastSave="{8377D96C-C7D5-4338-9EC6-DF57E883FB00}"/>
  <bookViews>
    <workbookView xWindow="4464" yWindow="1296" windowWidth="23880" windowHeight="15492" tabRatio="688" xr2:uid="{00000000-000D-0000-FFFF-FFFF00000000}"/>
  </bookViews>
  <sheets>
    <sheet name="Start" sheetId="6" r:id="rId1"/>
    <sheet name="Serienummer och format" sheetId="18" r:id="rId2"/>
    <sheet name="Räkna med datum" sheetId="8" r:id="rId3"/>
    <sheet name="IDAG" sheetId="9" r:id="rId4"/>
    <sheet name="Veckonummer" sheetId="10" r:id="rId5"/>
    <sheet name="Veckodag" sheetId="19" r:id="rId6"/>
    <sheet name="Veckodag (F)" sheetId="20" r:id="rId7"/>
    <sheet name="Bryta ut datum" sheetId="11" r:id="rId8"/>
    <sheet name="Datum till kvartal och tertial" sheetId="21" r:id="rId9"/>
    <sheet name="Datum till kvartal och tert (F)" sheetId="22" r:id="rId10"/>
    <sheet name="DATEDIF" sheetId="5" r:id="rId11"/>
    <sheet name="Månadsfunktioner" sheetId="16" r:id="rId12"/>
    <sheet name="Månadsfunktioner (F)" sheetId="17" r:id="rId13"/>
    <sheet name="Arbetsdagar" sheetId="13" r:id="rId14"/>
    <sheet name="Arbetsdagar månad" sheetId="14" r:id="rId15"/>
    <sheet name="Arbetsdagar 2" sheetId="15" r:id="rId16"/>
  </sheets>
  <definedNames>
    <definedName name="Veckodag" localSheetId="11">#REF!</definedName>
    <definedName name="Veckodag" localSheetId="12">#REF!</definedName>
    <definedName name="Veckodag">#REF!</definedName>
    <definedName name="Veckotabell" localSheetId="11">#REF!</definedName>
    <definedName name="Veckotabell" localSheetId="12">#REF!</definedName>
    <definedName name="Veckotabel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" i="22" l="1"/>
  <c r="D5" i="22"/>
  <c r="D6" i="22"/>
  <c r="D7" i="22"/>
  <c r="D8" i="22"/>
  <c r="D9" i="22"/>
  <c r="D10" i="22"/>
  <c r="D11" i="22"/>
  <c r="D12" i="22"/>
  <c r="D13" i="22"/>
  <c r="D14" i="22"/>
  <c r="D15" i="22"/>
  <c r="D16" i="22"/>
  <c r="D17" i="22"/>
  <c r="D18" i="22"/>
  <c r="D19" i="22"/>
  <c r="D20" i="22"/>
  <c r="D21" i="22"/>
  <c r="D22" i="22"/>
  <c r="D23" i="22"/>
  <c r="D24" i="22"/>
  <c r="D25" i="22"/>
  <c r="D26" i="22"/>
  <c r="D27" i="22"/>
  <c r="D28" i="22"/>
  <c r="D29" i="22"/>
  <c r="D30" i="22"/>
  <c r="D31" i="22"/>
  <c r="D32" i="22"/>
  <c r="D33" i="22"/>
  <c r="D34" i="22"/>
  <c r="D35" i="22"/>
  <c r="D36" i="22"/>
  <c r="D37" i="22"/>
  <c r="D38" i="22"/>
  <c r="C4" i="22"/>
  <c r="C5" i="22"/>
  <c r="C6" i="22"/>
  <c r="C7" i="22"/>
  <c r="C8" i="22"/>
  <c r="C9" i="22"/>
  <c r="C10" i="22"/>
  <c r="C11" i="22"/>
  <c r="C12" i="22"/>
  <c r="C13" i="22"/>
  <c r="C14" i="22"/>
  <c r="C15" i="22"/>
  <c r="C16" i="22"/>
  <c r="C17" i="22"/>
  <c r="C18" i="22"/>
  <c r="C19" i="22"/>
  <c r="C20" i="22"/>
  <c r="C21" i="22"/>
  <c r="C22" i="22"/>
  <c r="C23" i="22"/>
  <c r="C24" i="22"/>
  <c r="C25" i="22"/>
  <c r="C26" i="22"/>
  <c r="C27" i="22"/>
  <c r="C28" i="22"/>
  <c r="C29" i="22"/>
  <c r="C30" i="22"/>
  <c r="C31" i="22"/>
  <c r="C32" i="22"/>
  <c r="C33" i="22"/>
  <c r="C34" i="22"/>
  <c r="C35" i="22"/>
  <c r="C36" i="22"/>
  <c r="C37" i="22"/>
  <c r="C38" i="22"/>
  <c r="E19" i="20"/>
  <c r="D19" i="20"/>
  <c r="E18" i="20"/>
  <c r="D18" i="20"/>
  <c r="E17" i="20"/>
  <c r="D17" i="20"/>
  <c r="E16" i="20"/>
  <c r="D16" i="20"/>
  <c r="E15" i="20"/>
  <c r="D15" i="20"/>
  <c r="E14" i="20"/>
  <c r="D14" i="20"/>
  <c r="E13" i="20"/>
  <c r="D13" i="20"/>
  <c r="E12" i="20"/>
  <c r="D12" i="20"/>
  <c r="E11" i="20"/>
  <c r="D11" i="20"/>
  <c r="E10" i="20"/>
  <c r="D10" i="20"/>
  <c r="E9" i="20"/>
  <c r="D9" i="20"/>
  <c r="E8" i="20"/>
  <c r="D8" i="20"/>
  <c r="E7" i="20"/>
  <c r="D7" i="20"/>
  <c r="E6" i="20"/>
  <c r="D6" i="20"/>
  <c r="E5" i="20"/>
  <c r="D5" i="20"/>
  <c r="C7" i="18"/>
  <c r="C6" i="18"/>
  <c r="B8" i="18"/>
  <c r="C8" i="18" s="1"/>
  <c r="C4" i="18"/>
  <c r="C5" i="18"/>
  <c r="C3" i="18"/>
  <c r="G21" i="17"/>
  <c r="C20" i="17"/>
  <c r="C15" i="17"/>
  <c r="E10" i="17"/>
  <c r="D10" i="17"/>
  <c r="C10" i="17"/>
  <c r="D4" i="17"/>
  <c r="C4" i="17"/>
  <c r="G21" i="16"/>
  <c r="B2" i="5"/>
  <c r="C16" i="14"/>
  <c r="C15" i="14"/>
  <c r="C14" i="14"/>
  <c r="C13" i="14"/>
  <c r="C12" i="14"/>
  <c r="C11" i="14"/>
  <c r="C10" i="14"/>
  <c r="C9" i="14"/>
  <c r="C8" i="14"/>
  <c r="C7" i="14"/>
  <c r="C6" i="14"/>
  <c r="C5" i="14"/>
  <c r="D9" i="8"/>
  <c r="D8" i="8"/>
  <c r="E8" i="8" s="1"/>
  <c r="B4" i="10"/>
  <c r="E14" i="8" l="1"/>
  <c r="E3" i="8"/>
  <c r="B6" i="5" l="1"/>
  <c r="B11" i="5"/>
  <c r="B10" i="5"/>
  <c r="B9" i="5"/>
  <c r="B8" i="5"/>
  <c r="B7" i="5"/>
</calcChain>
</file>

<file path=xl/sharedStrings.xml><?xml version="1.0" encoding="utf-8"?>
<sst xmlns="http://schemas.openxmlformats.org/spreadsheetml/2006/main" count="149" uniqueCount="79">
  <si>
    <t>Formel</t>
  </si>
  <si>
    <t>Datum1</t>
  </si>
  <si>
    <t>Datum2</t>
  </si>
  <si>
    <t>Resultat</t>
  </si>
  <si>
    <t>Förklaring</t>
  </si>
  <si>
    <t>=DATEDIF(B1;B2;"y")</t>
  </si>
  <si>
    <t>=DATEDIF(B1;B2;"m")</t>
  </si>
  <si>
    <t>=DATEDIF(B1;B2;"d")</t>
  </si>
  <si>
    <t>=DATEDIF(B1;B2;"yd")</t>
  </si>
  <si>
    <t>=DATEDIF(B1;B2;"md")</t>
  </si>
  <si>
    <t>Hela år mellan datum</t>
  </si>
  <si>
    <t>Hela månader mellan datum</t>
  </si>
  <si>
    <t>Antal dagar mellan datum</t>
  </si>
  <si>
    <t>Direkta dagar mellan datum, ej år</t>
  </si>
  <si>
    <t>Direkta dagar, ej år och månader</t>
  </si>
  <si>
    <t>Direkta månader, ej år och dagar</t>
  </si>
  <si>
    <t>Korrekt datum</t>
  </si>
  <si>
    <t>Dagens datum</t>
  </si>
  <si>
    <t>Skriv in</t>
  </si>
  <si>
    <t>Kortkommando</t>
  </si>
  <si>
    <t>Datum</t>
  </si>
  <si>
    <t>Startdatum</t>
  </si>
  <si>
    <t>Slutdatum</t>
  </si>
  <si>
    <t>Antal dagar</t>
  </si>
  <si>
    <t>Framtida datum</t>
  </si>
  <si>
    <t>Födelsedatum</t>
  </si>
  <si>
    <t>Antal dagar i livet</t>
  </si>
  <si>
    <t>Visa alltid dagens datum</t>
  </si>
  <si>
    <t>Dagens datum + en vecka</t>
  </si>
  <si>
    <t>Visa alltid aktuellt veckonummer</t>
  </si>
  <si>
    <t>Veckonummer</t>
  </si>
  <si>
    <t>Projektstart</t>
  </si>
  <si>
    <t>Projektslut</t>
  </si>
  <si>
    <t>Automatik</t>
  </si>
  <si>
    <t>Exempel</t>
  </si>
  <si>
    <t>Ditt eget</t>
  </si>
  <si>
    <t>År</t>
  </si>
  <si>
    <t>Månad</t>
  </si>
  <si>
    <t>Dag</t>
  </si>
  <si>
    <t>År (felaktigt)</t>
  </si>
  <si>
    <t>2 månader fram</t>
  </si>
  <si>
    <t>1 månad bakåt</t>
  </si>
  <si>
    <t>Månader</t>
  </si>
  <si>
    <t>Sista i aktuell månad</t>
  </si>
  <si>
    <t>Sista i nästa månad</t>
  </si>
  <si>
    <t>Sista i 3 månader bakåt</t>
  </si>
  <si>
    <t>Första i nästa månad</t>
  </si>
  <si>
    <t>Helgdag</t>
  </si>
  <si>
    <t>Nyårsdagen</t>
  </si>
  <si>
    <t>Trettondedag jul</t>
  </si>
  <si>
    <t>Långfredagen</t>
  </si>
  <si>
    <t>Påskdagen</t>
  </si>
  <si>
    <t>Annandag påsk</t>
  </si>
  <si>
    <t>Första maj</t>
  </si>
  <si>
    <t>Kristi himmelfärdsdag</t>
  </si>
  <si>
    <t>Pingstdagen</t>
  </si>
  <si>
    <t>Sveriges nationaldag</t>
  </si>
  <si>
    <t>Midsommar</t>
  </si>
  <si>
    <t>Alla helgons dag</t>
  </si>
  <si>
    <t>Juldagen</t>
  </si>
  <si>
    <t>Annandag jul</t>
  </si>
  <si>
    <t>Arbetsdagar per månad</t>
  </si>
  <si>
    <t>Arbetsdagar</t>
  </si>
  <si>
    <t>Namn</t>
  </si>
  <si>
    <r>
      <t xml:space="preserve">EDATUM </t>
    </r>
    <r>
      <rPr>
        <sz val="11"/>
        <color theme="1"/>
        <rFont val="Calibri"/>
        <family val="2"/>
        <scheme val="minor"/>
      </rPr>
      <t>[EDATE]</t>
    </r>
  </si>
  <si>
    <r>
      <t xml:space="preserve">SLUTMÅNAD </t>
    </r>
    <r>
      <rPr>
        <sz val="11"/>
        <color theme="1"/>
        <rFont val="Calibri"/>
        <family val="2"/>
        <scheme val="minor"/>
      </rPr>
      <t>[EOMONTH]</t>
    </r>
  </si>
  <si>
    <t>Helgdagar</t>
  </si>
  <si>
    <t>Antal arbetsdagar</t>
  </si>
  <si>
    <t>Röda dagar</t>
  </si>
  <si>
    <t>Dynamik</t>
  </si>
  <si>
    <t>X år fram</t>
  </si>
  <si>
    <t>Serienummer</t>
  </si>
  <si>
    <t>Mån-fre</t>
  </si>
  <si>
    <t>Lördag</t>
  </si>
  <si>
    <t>Timmar</t>
  </si>
  <si>
    <t>Veckodag</t>
  </si>
  <si>
    <t>Totalt</t>
  </si>
  <si>
    <t>Tertial</t>
  </si>
  <si>
    <t>Kvartal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</si>
</sst>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quotePrefix="1"/>
    <xf numFmtId="14" fontId="0" fillId="0" borderId="0" xfId="0" applyNumberFormat="1"/>
    <xf numFmtId="0" fontId="1" fillId="0" borderId="0" xfId="0" applyFont="1" applyAlignment="1">
      <alignment horizontal="right"/>
    </xf>
    <xf numFmtId="0" fontId="0" fillId="0" borderId="0" xfId="0" applyAlignment="1">
      <alignment horizontal="left" indent="2"/>
    </xf>
    <xf numFmtId="0" fontId="1" fillId="0" borderId="0" xfId="0" applyFont="1"/>
    <xf numFmtId="0" fontId="3" fillId="2" borderId="0" xfId="0" applyFont="1" applyFill="1"/>
    <xf numFmtId="14" fontId="0" fillId="0" borderId="1" xfId="0" applyNumberFormat="1" applyBorder="1"/>
    <xf numFmtId="0" fontId="0" fillId="0" borderId="1" xfId="0" applyBorder="1"/>
    <xf numFmtId="0" fontId="2" fillId="2" borderId="0" xfId="0" applyFont="1" applyFill="1"/>
    <xf numFmtId="0" fontId="0" fillId="0" borderId="1" xfId="0" applyBorder="1" applyAlignment="1">
      <alignment horizontal="left" indent="1"/>
    </xf>
    <xf numFmtId="164" fontId="0" fillId="0" borderId="1" xfId="0" applyNumberFormat="1" applyBorder="1" applyAlignment="1">
      <alignment horizontal="left" indent="1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16" fontId="0" fillId="0" borderId="1" xfId="0" applyNumberFormat="1" applyBorder="1"/>
    <xf numFmtId="0" fontId="1" fillId="4" borderId="0" xfId="0" applyFont="1" applyFill="1" applyAlignment="1">
      <alignment horizontal="center"/>
    </xf>
    <xf numFmtId="0" fontId="1" fillId="4" borderId="0" xfId="0" applyFont="1" applyFill="1"/>
    <xf numFmtId="0" fontId="0" fillId="3" borderId="1" xfId="0" applyFill="1" applyBorder="1"/>
    <xf numFmtId="14" fontId="0" fillId="3" borderId="1" xfId="0" applyNumberFormat="1" applyFill="1" applyBorder="1"/>
    <xf numFmtId="0" fontId="4" fillId="0" borderId="0" xfId="0" applyFont="1" applyAlignment="1">
      <alignment horizontal="center"/>
    </xf>
  </cellXfs>
  <cellStyles count="1">
    <cellStyle name="Normal" xfId="0" builtinId="0"/>
  </cellStyles>
  <dxfs count="10">
    <dxf>
      <numFmt numFmtId="0" formatCode="General"/>
    </dxf>
    <dxf>
      <numFmt numFmtId="0" formatCode="General"/>
    </dxf>
    <dxf>
      <numFmt numFmtId="19" formatCode="yyyy/mm/dd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alignment horizontal="left" vertical="bottom" textRotation="0" wrapText="0" relativeIndent="1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19" formatCode="yyyy/mm/dd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453222</xdr:colOff>
      <xdr:row>2</xdr:row>
      <xdr:rowOff>89598</xdr:rowOff>
    </xdr:from>
    <xdr:to>
      <xdr:col>10</xdr:col>
      <xdr:colOff>477521</xdr:colOff>
      <xdr:row>10</xdr:row>
      <xdr:rowOff>17054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988794F8-68A2-4B0B-BCFE-17F17400E2BC}"/>
            </a:ext>
          </a:extLst>
        </xdr:cNvPr>
        <xdr:cNvSpPr txBox="1"/>
      </xdr:nvSpPr>
      <xdr:spPr>
        <a:xfrm>
          <a:off x="3181182" y="455358"/>
          <a:ext cx="3681899" cy="1390496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200"/>
            <a:t>Datum</a:t>
          </a:r>
          <a:r>
            <a:rPr lang="sv-SE" sz="1200" baseline="0"/>
            <a:t> skrivs med fördel enligt formatet </a:t>
          </a:r>
          <a:r>
            <a:rPr lang="sv-SE" sz="1200" b="1" baseline="0"/>
            <a:t>ÅÅÅÅ-MM-DD</a:t>
          </a:r>
        </a:p>
        <a:p>
          <a:endParaRPr lang="sv-SE" sz="1200" baseline="0"/>
        </a:p>
        <a:p>
          <a:r>
            <a:rPr lang="sv-SE" sz="1200"/>
            <a:t>Excel</a:t>
          </a:r>
          <a:r>
            <a:rPr lang="sv-SE" sz="1200" baseline="0"/>
            <a:t> ändrar automatiskt till datumformat vid inskrivning av korrekt angivet datum i celler.</a:t>
          </a:r>
        </a:p>
        <a:p>
          <a:endParaRPr lang="sv-SE" sz="1200" baseline="0"/>
        </a:p>
        <a:p>
          <a:r>
            <a:rPr lang="sv-SE" sz="1200" baseline="0"/>
            <a:t>Dagens datum kortkommande: </a:t>
          </a:r>
          <a:r>
            <a:rPr lang="sv-SE" sz="1200" b="1" baseline="0"/>
            <a:t>Ctrl + Shift + ;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136526</xdr:colOff>
      <xdr:row>2</xdr:row>
      <xdr:rowOff>100013</xdr:rowOff>
    </xdr:from>
    <xdr:to>
      <xdr:col>17</xdr:col>
      <xdr:colOff>419100</xdr:colOff>
      <xdr:row>13</xdr:row>
      <xdr:rowOff>6351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067512BD-FEAC-40C0-8397-AAC528AC2BB8}"/>
            </a:ext>
          </a:extLst>
        </xdr:cNvPr>
        <xdr:cNvSpPr txBox="1"/>
      </xdr:nvSpPr>
      <xdr:spPr>
        <a:xfrm>
          <a:off x="7672706" y="511493"/>
          <a:ext cx="4549774" cy="1918018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400"/>
            <a:t>Arbetsdagar per</a:t>
          </a:r>
          <a:r>
            <a:rPr lang="sv-SE" sz="1400" baseline="0"/>
            <a:t> månad</a:t>
          </a:r>
        </a:p>
        <a:p>
          <a:endParaRPr lang="sv-SE" sz="1400"/>
        </a:p>
        <a:p>
          <a:r>
            <a:rPr lang="sv-SE" sz="1400"/>
            <a:t>B-kolumnen</a:t>
          </a:r>
          <a:r>
            <a:rPr lang="sv-SE" sz="1400" baseline="0"/>
            <a:t> innhåller datum (startdatum)</a:t>
          </a:r>
        </a:p>
        <a:p>
          <a:endParaRPr lang="sv-SE" sz="1400" baseline="0"/>
        </a:p>
        <a:p>
          <a:r>
            <a:rPr lang="sv-SE" sz="1400" b="1"/>
            <a:t>SLUTMÅNAD</a:t>
          </a:r>
          <a:r>
            <a:rPr lang="sv-SE" sz="1400"/>
            <a:t> anger sista datum för vald månad</a:t>
          </a:r>
        </a:p>
        <a:p>
          <a:endParaRPr lang="sv-SE" sz="1400"/>
        </a:p>
        <a:p>
          <a:r>
            <a:rPr lang="sv-SE" sz="1400"/>
            <a:t>Prova med olika år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495299</xdr:colOff>
      <xdr:row>0</xdr:row>
      <xdr:rowOff>141165</xdr:rowOff>
    </xdr:from>
    <xdr:to>
      <xdr:col>10</xdr:col>
      <xdr:colOff>257907</xdr:colOff>
      <xdr:row>13</xdr:row>
      <xdr:rowOff>34751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FB715602-6409-4225-BDE9-5CC2E2B9CAA0}"/>
            </a:ext>
          </a:extLst>
        </xdr:cNvPr>
        <xdr:cNvSpPr txBox="1"/>
      </xdr:nvSpPr>
      <xdr:spPr>
        <a:xfrm>
          <a:off x="3379176" y="141165"/>
          <a:ext cx="3431931" cy="2255786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400" b="1"/>
            <a:t>ARBETSDAGAR.INT</a:t>
          </a:r>
        </a:p>
        <a:p>
          <a:r>
            <a:rPr lang="sv-SE" sz="1100" b="0"/>
            <a:t>[WORKDAYS.INT]</a:t>
          </a:r>
        </a:p>
        <a:p>
          <a:endParaRPr lang="sv-SE" sz="1100"/>
        </a:p>
        <a:p>
          <a:r>
            <a:rPr lang="sv-SE" sz="1100"/>
            <a:t>Räknar fram ett datum baserat på antalet</a:t>
          </a:r>
          <a:r>
            <a:rPr lang="sv-SE" sz="1100" baseline="0"/>
            <a:t> arbetsdagar från ett startdatum</a:t>
          </a:r>
        </a:p>
        <a:p>
          <a:endParaRPr lang="sv-SE" sz="1100"/>
        </a:p>
        <a:p>
          <a:r>
            <a:rPr lang="sv-SE" sz="1100" b="1"/>
            <a:t>Startdatum</a:t>
          </a:r>
        </a:p>
        <a:p>
          <a:r>
            <a:rPr lang="sv-SE" sz="1100" b="1"/>
            <a:t>Slutdatum</a:t>
          </a:r>
        </a:p>
        <a:p>
          <a:endParaRPr lang="sv-SE" sz="1100"/>
        </a:p>
        <a:p>
          <a:r>
            <a:rPr lang="sv-SE" sz="1100" b="1"/>
            <a:t>Helg</a:t>
          </a:r>
          <a:r>
            <a:rPr lang="sv-SE" sz="1100"/>
            <a:t> - standard lördag, söndag</a:t>
          </a:r>
          <a:endParaRPr lang="sv-SE" sz="1100" baseline="0"/>
        </a:p>
        <a:p>
          <a:endParaRPr lang="sv-SE" sz="1100" baseline="0"/>
        </a:p>
        <a:p>
          <a:r>
            <a:rPr lang="sv-SE" sz="1100" b="1" baseline="0"/>
            <a:t>Lediga</a:t>
          </a:r>
          <a:r>
            <a:rPr lang="sv-SE" sz="1100" baseline="0"/>
            <a:t> - en lista med "röda" dagar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179613</xdr:colOff>
      <xdr:row>1</xdr:row>
      <xdr:rowOff>108858</xdr:rowOff>
    </xdr:from>
    <xdr:to>
      <xdr:col>14</xdr:col>
      <xdr:colOff>315684</xdr:colOff>
      <xdr:row>7</xdr:row>
      <xdr:rowOff>157843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3C4F049C-FEB4-4660-8B3D-314D1B4AE603}"/>
            </a:ext>
          </a:extLst>
        </xdr:cNvPr>
        <xdr:cNvSpPr txBox="1"/>
      </xdr:nvSpPr>
      <xdr:spPr>
        <a:xfrm>
          <a:off x="5666013" y="293915"/>
          <a:ext cx="4403271" cy="1159328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400" b="0"/>
            <a:t>Slutdatum</a:t>
          </a:r>
          <a:r>
            <a:rPr lang="sv-SE" sz="1400" b="0" baseline="0"/>
            <a:t> - Startdatum ger antal dagar mellan två datum.</a:t>
          </a:r>
        </a:p>
        <a:p>
          <a:endParaRPr lang="sv-SE" sz="1400" b="0"/>
        </a:p>
        <a:p>
          <a:r>
            <a:rPr lang="sv-SE" sz="1400" b="0"/>
            <a:t>Det</a:t>
          </a:r>
          <a:r>
            <a:rPr lang="sv-SE" sz="1400" b="0" baseline="0"/>
            <a:t> går att addera antal dagar till ett datum för att räkna fram ett framtida datum. Motsvarande subtrahera.</a:t>
          </a:r>
          <a:endParaRPr lang="sv-SE" sz="1400" b="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61547</xdr:colOff>
      <xdr:row>1</xdr:row>
      <xdr:rowOff>178778</xdr:rowOff>
    </xdr:from>
    <xdr:to>
      <xdr:col>8</xdr:col>
      <xdr:colOff>14654</xdr:colOff>
      <xdr:row>4</xdr:row>
      <xdr:rowOff>99646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171530A6-7526-448F-82A8-673A84CA03D4}"/>
            </a:ext>
          </a:extLst>
        </xdr:cNvPr>
        <xdr:cNvSpPr txBox="1"/>
      </xdr:nvSpPr>
      <xdr:spPr>
        <a:xfrm>
          <a:off x="4076701" y="360486"/>
          <a:ext cx="1781907" cy="465991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400" b="1"/>
            <a:t>IDAG</a:t>
          </a:r>
          <a:r>
            <a:rPr lang="sv-SE" sz="1400" b="1" baseline="0"/>
            <a:t> </a:t>
          </a:r>
          <a:r>
            <a:rPr lang="sv-SE" sz="1400" b="0" baseline="0"/>
            <a:t>[</a:t>
          </a:r>
          <a:r>
            <a:rPr lang="sv-SE" sz="1400" b="0"/>
            <a:t>TODAY]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385397</xdr:colOff>
      <xdr:row>1</xdr:row>
      <xdr:rowOff>124559</xdr:rowOff>
    </xdr:from>
    <xdr:to>
      <xdr:col>12</xdr:col>
      <xdr:colOff>30773</xdr:colOff>
      <xdr:row>9</xdr:row>
      <xdr:rowOff>70339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4C5A52CC-B909-4556-B8AD-959C659A62DD}"/>
            </a:ext>
          </a:extLst>
        </xdr:cNvPr>
        <xdr:cNvSpPr txBox="1"/>
      </xdr:nvSpPr>
      <xdr:spPr>
        <a:xfrm>
          <a:off x="5824905" y="306267"/>
          <a:ext cx="3302976" cy="1399441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400" b="1"/>
            <a:t>ISOVECKONR </a:t>
          </a:r>
          <a:r>
            <a:rPr lang="sv-SE" sz="1400" b="0"/>
            <a:t>[ISOWEEKNUM]</a:t>
          </a:r>
        </a:p>
        <a:p>
          <a:endParaRPr lang="sv-SE" sz="1400" b="1"/>
        </a:p>
        <a:p>
          <a:r>
            <a:rPr lang="sv-SE" sz="1400" b="1"/>
            <a:t>Äldre version:</a:t>
          </a:r>
        </a:p>
        <a:p>
          <a:r>
            <a:rPr lang="sv-SE" sz="1400" b="1"/>
            <a:t>VECKONR(datum,typ)</a:t>
          </a:r>
        </a:p>
        <a:p>
          <a:endParaRPr lang="sv-SE" sz="1400" b="1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42862</xdr:colOff>
      <xdr:row>1</xdr:row>
      <xdr:rowOff>33338</xdr:rowOff>
    </xdr:from>
    <xdr:to>
      <xdr:col>14</xdr:col>
      <xdr:colOff>76200</xdr:colOff>
      <xdr:row>11</xdr:row>
      <xdr:rowOff>171450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5A01522C-192A-4999-A407-B8FAC1632B25}"/>
            </a:ext>
          </a:extLst>
        </xdr:cNvPr>
        <xdr:cNvSpPr txBox="1"/>
      </xdr:nvSpPr>
      <xdr:spPr>
        <a:xfrm>
          <a:off x="7834312" y="214313"/>
          <a:ext cx="3081338" cy="1947862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200"/>
            <a:t>Datum lagras</a:t>
          </a:r>
          <a:r>
            <a:rPr lang="sv-SE" sz="1200" baseline="0"/>
            <a:t> som ett serienummer. Det är endast en formatering vi ser som ett datum.</a:t>
          </a:r>
        </a:p>
        <a:p>
          <a:endParaRPr lang="sv-SE" sz="1200" baseline="0"/>
        </a:p>
        <a:p>
          <a:r>
            <a:rPr lang="sv-SE" sz="1200" baseline="0"/>
            <a:t>Detta blir viktig om man bryter ut delar från ett datum.</a:t>
          </a:r>
        </a:p>
        <a:p>
          <a:endParaRPr lang="sv-SE" sz="1200" baseline="0"/>
        </a:p>
        <a:p>
          <a:r>
            <a:rPr lang="sv-SE" sz="1200" b="1" baseline="0"/>
            <a:t>ÅR</a:t>
          </a:r>
          <a:r>
            <a:rPr lang="sv-SE" sz="1200" baseline="0"/>
            <a:t> [YEAR]</a:t>
          </a:r>
        </a:p>
        <a:p>
          <a:r>
            <a:rPr lang="sv-SE" sz="1200" b="1" baseline="0"/>
            <a:t>MÅNAD</a:t>
          </a:r>
          <a:r>
            <a:rPr lang="sv-SE" sz="1200" baseline="0"/>
            <a:t> [MONTH]</a:t>
          </a:r>
        </a:p>
        <a:p>
          <a:r>
            <a:rPr lang="sv-SE" sz="1200" b="1" baseline="0"/>
            <a:t>DAG</a:t>
          </a:r>
          <a:r>
            <a:rPr lang="sv-SE" sz="1200" baseline="0"/>
            <a:t> [DAY]</a:t>
          </a:r>
          <a:endParaRPr lang="sv-SE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26276</xdr:colOff>
      <xdr:row>2</xdr:row>
      <xdr:rowOff>52553</xdr:rowOff>
    </xdr:from>
    <xdr:to>
      <xdr:col>14</xdr:col>
      <xdr:colOff>257503</xdr:colOff>
      <xdr:row>10</xdr:row>
      <xdr:rowOff>178677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7F28ACB9-0694-4D0D-93AC-1755F082F764}"/>
            </a:ext>
          </a:extLst>
        </xdr:cNvPr>
        <xdr:cNvSpPr txBox="1"/>
      </xdr:nvSpPr>
      <xdr:spPr>
        <a:xfrm>
          <a:off x="4619297" y="420415"/>
          <a:ext cx="4498427" cy="1597572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200"/>
            <a:t>Datum till</a:t>
          </a:r>
          <a:r>
            <a:rPr lang="sv-SE" sz="1200" baseline="0"/>
            <a:t> kvartal går att gruppera med pivottabell.</a:t>
          </a:r>
        </a:p>
        <a:p>
          <a:endParaRPr lang="sv-SE" sz="1200" baseline="0"/>
        </a:p>
        <a:p>
          <a:r>
            <a:rPr lang="sv-SE" sz="1200" baseline="0"/>
            <a:t>Kvartal</a:t>
          </a:r>
        </a:p>
        <a:p>
          <a:r>
            <a:rPr lang="sv-SE" sz="1200" baseline="0"/>
            <a:t>Månad/3 -&gt;Avrunda uppåt utan decimaler</a:t>
          </a:r>
        </a:p>
        <a:p>
          <a:endParaRPr lang="sv-SE" sz="1200" baseline="0"/>
        </a:p>
        <a:p>
          <a:r>
            <a:rPr lang="sv-S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Tertial</a:t>
          </a:r>
          <a:endParaRPr lang="sv-SE" sz="1200">
            <a:effectLst/>
          </a:endParaRPr>
        </a:p>
        <a:p>
          <a:r>
            <a:rPr lang="sv-S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Månad/4 -&gt;Avrunda uppåt utan decimaler</a:t>
          </a:r>
          <a:endParaRPr lang="sv-SE" sz="1200">
            <a:effectLst/>
          </a:endParaRPr>
        </a:p>
        <a:p>
          <a:endParaRPr lang="sv-SE" sz="1200" baseline="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1</xdr:row>
      <xdr:rowOff>28575</xdr:rowOff>
    </xdr:from>
    <xdr:to>
      <xdr:col>10</xdr:col>
      <xdr:colOff>361951</xdr:colOff>
      <xdr:row>18</xdr:row>
      <xdr:rowOff>66675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5724525" y="219075"/>
          <a:ext cx="3990976" cy="3276600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sv-SE" b="1"/>
        </a:p>
        <a:p>
          <a:r>
            <a:rPr lang="sv-SE" b="1"/>
            <a:t>DATEDIF</a:t>
          </a:r>
          <a:r>
            <a:rPr lang="sv-SE"/>
            <a:t> visar skillnaden i år, månader och dagar mellan två datum på ett antal olika sätt.</a:t>
          </a:r>
        </a:p>
        <a:p>
          <a:endParaRPr lang="sv-SE"/>
        </a:p>
        <a:p>
          <a:r>
            <a:rPr lang="sv-SE"/>
            <a:t> =DATEDIF(Datum1; Datum2;Intervall)</a:t>
          </a:r>
        </a:p>
        <a:p>
          <a:endParaRPr lang="sv-SE"/>
        </a:p>
        <a:p>
          <a:r>
            <a:rPr lang="sv-SE"/>
            <a:t>Datum1</a:t>
          </a:r>
          <a:r>
            <a:rPr lang="sv-SE" baseline="0"/>
            <a:t> ska vara det längst bak i tiden.</a:t>
          </a:r>
          <a:endParaRPr lang="sv-SE"/>
        </a:p>
        <a:p>
          <a:endParaRPr lang="sv-SE" sz="1100" b="1"/>
        </a:p>
        <a:p>
          <a:r>
            <a:rPr lang="sv-SE" sz="1100" b="1"/>
            <a:t>Intervall:	Skillnaden</a:t>
          </a:r>
          <a:r>
            <a:rPr lang="sv-SE" sz="1100" b="1" baseline="0"/>
            <a:t> mellan Datum1 och Datum2</a:t>
          </a:r>
        </a:p>
        <a:p>
          <a:endParaRPr lang="sv-SE" sz="1100"/>
        </a:p>
        <a:p>
          <a:r>
            <a:rPr lang="sv-SE" sz="1100"/>
            <a:t>"y"	Hela</a:t>
          </a:r>
          <a:r>
            <a:rPr lang="sv-SE" sz="1100" baseline="0"/>
            <a:t> år</a:t>
          </a:r>
        </a:p>
        <a:p>
          <a:r>
            <a:rPr lang="sv-SE" sz="1100" baseline="0"/>
            <a:t>"m"	Hela månader</a:t>
          </a:r>
        </a:p>
        <a:p>
          <a:r>
            <a:rPr lang="sv-SE" sz="1100" baseline="0"/>
            <a:t>"d"	Antal dagar</a:t>
          </a:r>
        </a:p>
        <a:p>
          <a:endParaRPr lang="sv-SE" sz="1100" baseline="0"/>
        </a:p>
        <a:p>
          <a:r>
            <a:rPr lang="sv-SE" sz="1100" baseline="0"/>
            <a:t>"yd"	Direkta dagar (exklusive år)</a:t>
          </a:r>
        </a:p>
        <a:p>
          <a:r>
            <a:rPr lang="sv-SE" sz="1100" baseline="0"/>
            <a:t>"md"	Direkta dagar (exklusive år och månader)</a:t>
          </a:r>
        </a:p>
        <a:p>
          <a:r>
            <a:rPr lang="sv-SE" sz="1100" baseline="0"/>
            <a:t>"ym"	Direkta månader (exklusive år och dagar)</a:t>
          </a:r>
        </a:p>
        <a:p>
          <a:endParaRPr lang="sv-SE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404445</xdr:colOff>
      <xdr:row>0</xdr:row>
      <xdr:rowOff>128953</xdr:rowOff>
    </xdr:from>
    <xdr:to>
      <xdr:col>15</xdr:col>
      <xdr:colOff>545122</xdr:colOff>
      <xdr:row>22</xdr:row>
      <xdr:rowOff>152400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BF25003C-5E5E-48BA-A328-21E3C91BD105}"/>
            </a:ext>
          </a:extLst>
        </xdr:cNvPr>
        <xdr:cNvSpPr txBox="1"/>
      </xdr:nvSpPr>
      <xdr:spPr>
        <a:xfrm>
          <a:off x="10111153" y="128953"/>
          <a:ext cx="3798277" cy="3622432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200"/>
            <a:t>Två månadsfunktioner som kan användas för att "räkna" fram</a:t>
          </a:r>
          <a:r>
            <a:rPr lang="sv-SE" sz="1200" baseline="0"/>
            <a:t> ett nytt datum i tiden.</a:t>
          </a:r>
          <a:endParaRPr lang="sv-SE" sz="1200"/>
        </a:p>
        <a:p>
          <a:endParaRPr lang="sv-SE" sz="1200" baseline="0"/>
        </a:p>
        <a:p>
          <a:r>
            <a:rPr lang="sv-SE" sz="1200" b="1" baseline="0"/>
            <a:t>EDATUM</a:t>
          </a:r>
          <a:r>
            <a:rPr lang="sv-SE" sz="1200" baseline="0"/>
            <a:t> [EDATE]</a:t>
          </a:r>
        </a:p>
        <a:p>
          <a:r>
            <a:rPr lang="sv-SE" sz="1200" baseline="0"/>
            <a:t>Räknar fram ett nytt datum med X antal månader framåt eller bakåt i tiden.</a:t>
          </a:r>
        </a:p>
        <a:p>
          <a:r>
            <a:rPr lang="sv-SE" sz="1200" baseline="0"/>
            <a:t>Använd positvit eller negativt antal månader.</a:t>
          </a:r>
        </a:p>
        <a:p>
          <a:endParaRPr lang="sv-SE" sz="1200" baseline="0"/>
        </a:p>
        <a:p>
          <a:endParaRPr lang="sv-SE" sz="1200" baseline="0"/>
        </a:p>
        <a:p>
          <a:endParaRPr lang="sv-SE" sz="1200" baseline="0"/>
        </a:p>
        <a:p>
          <a:r>
            <a:rPr lang="sv-SE" sz="1200" b="1" baseline="0"/>
            <a:t>SLUTMÅNAD</a:t>
          </a:r>
          <a:r>
            <a:rPr lang="sv-SE" sz="1200" baseline="0"/>
            <a:t> [EMONTH]</a:t>
          </a:r>
        </a:p>
        <a:p>
          <a:r>
            <a:rPr lang="sv-SE" sz="1200" baseline="0"/>
            <a:t>Räknar fram det sista datumet i månaden. Använd 0 för aktuell månad eller poistivt/negativt tal för månader framåt/bakåt i tiden.</a:t>
          </a:r>
        </a:p>
        <a:p>
          <a:endParaRPr lang="sv-SE" sz="1200" baseline="0"/>
        </a:p>
        <a:p>
          <a:r>
            <a:rPr lang="sv-SE" sz="1200" baseline="0"/>
            <a:t>Kan även smart komineras så 1:a datumet räknas fram i en vald månad.</a:t>
          </a:r>
        </a:p>
        <a:p>
          <a:endParaRPr lang="sv-SE" sz="1200" baseline="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22679</xdr:colOff>
      <xdr:row>0</xdr:row>
      <xdr:rowOff>136978</xdr:rowOff>
    </xdr:from>
    <xdr:to>
      <xdr:col>13</xdr:col>
      <xdr:colOff>92529</xdr:colOff>
      <xdr:row>13</xdr:row>
      <xdr:rowOff>16328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F81F4E65-FD9B-4053-8918-9AF14858E837}"/>
            </a:ext>
          </a:extLst>
        </xdr:cNvPr>
        <xdr:cNvSpPr txBox="1"/>
      </xdr:nvSpPr>
      <xdr:spPr>
        <a:xfrm>
          <a:off x="5030108" y="136978"/>
          <a:ext cx="3117850" cy="2285093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400" b="1"/>
            <a:t>NETTOARBETSDAGAR.INT</a:t>
          </a:r>
        </a:p>
        <a:p>
          <a:r>
            <a:rPr lang="sv-SE" sz="1100" b="0"/>
            <a:t>[NETWORKDAYS.INT]</a:t>
          </a:r>
        </a:p>
        <a:p>
          <a:endParaRPr lang="sv-SE" sz="1100"/>
        </a:p>
        <a:p>
          <a:r>
            <a:rPr lang="sv-SE" sz="1100"/>
            <a:t>Antal</a:t>
          </a:r>
          <a:r>
            <a:rPr lang="sv-SE" sz="1100" baseline="0"/>
            <a:t> arbetsdagar mellan två datum</a:t>
          </a:r>
        </a:p>
        <a:p>
          <a:endParaRPr lang="sv-SE" sz="1100"/>
        </a:p>
        <a:p>
          <a:r>
            <a:rPr lang="sv-SE" sz="1100" b="1"/>
            <a:t>Startdatum</a:t>
          </a:r>
        </a:p>
        <a:p>
          <a:r>
            <a:rPr lang="sv-SE" sz="1100" b="1"/>
            <a:t>Slutdatum</a:t>
          </a:r>
        </a:p>
        <a:p>
          <a:endParaRPr lang="sv-SE" sz="1100"/>
        </a:p>
        <a:p>
          <a:r>
            <a:rPr lang="sv-SE" sz="1100" b="1"/>
            <a:t>Helg</a:t>
          </a:r>
          <a:r>
            <a:rPr lang="sv-SE" sz="1100"/>
            <a:t> - standard lördag, söndag</a:t>
          </a:r>
          <a:endParaRPr lang="sv-SE" sz="1100" baseline="0"/>
        </a:p>
        <a:p>
          <a:endParaRPr lang="sv-SE" sz="1100" baseline="0"/>
        </a:p>
        <a:p>
          <a:r>
            <a:rPr lang="sv-SE" sz="1100" b="1" baseline="0"/>
            <a:t>Lediga</a:t>
          </a:r>
          <a:r>
            <a:rPr lang="sv-SE" sz="1100" baseline="0"/>
            <a:t> - en lista med "röda" dagar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21D11D2-07A6-4BF3-9829-0AA7F486F83A}" name="tblDatum" displayName="tblDatum" ref="B3:D38" totalsRowShown="0" headerRowDxfId="9">
  <tableColumns count="3">
    <tableColumn id="1" xr3:uid="{549B11A9-3D66-47E3-B65E-B6F4FB3A9D94}" name="Datum" dataDxfId="8"/>
    <tableColumn id="2" xr3:uid="{15B5BEC4-F877-47E3-9231-41DE4134A5E6}" name="Kvartal" dataDxfId="7"/>
    <tableColumn id="3" xr3:uid="{73373ADA-00A2-4DB1-8687-767DA9497452}" name="Tertial" dataDxfId="6"/>
  </tableColumns>
  <tableStyleInfo name="TableStyleMedium2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F7428F2-8F8C-4E22-A776-6AA10486ED6F}" name="tblDatum4" displayName="tblDatum4" ref="B3:D38" totalsRowShown="0" headerRowDxfId="3">
  <tableColumns count="3">
    <tableColumn id="1" xr3:uid="{FD03EECD-E74E-4625-A2D5-7629C060E9E5}" name="Datum" dataDxfId="2"/>
    <tableColumn id="2" xr3:uid="{B527D397-3CA1-4110-B74B-9CA8A8AABB7A}" name="Kvartal" dataDxfId="1">
      <calculatedColumnFormula>ROUNDUP(MONTH(tblDatum4[[#This Row],[Datum]])/3,0)</calculatedColumnFormula>
    </tableColumn>
    <tableColumn id="3" xr3:uid="{1384013D-C2C3-4C41-997F-0EB89F281A1C}" name="Tertial" dataDxfId="0">
      <calculatedColumnFormula>ROUNDUP(MONTH(tblDatum4[[#This Row],[Datum]])/4,0)</calculatedColumnFormula>
    </tableColumn>
  </tableColumns>
  <tableStyleInfo name="TableStyleMedium2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1" displayName="Tabell1" ref="A5:C11" totalsRowShown="0">
  <tableColumns count="3">
    <tableColumn id="1" xr3:uid="{00000000-0010-0000-0000-000001000000}" name="Formel"/>
    <tableColumn id="2" xr3:uid="{00000000-0010-0000-0000-000002000000}" name="Resultat" dataDxfId="5">
      <calculatedColumnFormula>DATEDIF($B$1,$B$2,"y")</calculatedColumnFormula>
    </tableColumn>
    <tableColumn id="3" xr3:uid="{00000000-0010-0000-0000-000003000000}" name="Förklaring" dataDxfId="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B3:C13"/>
  <sheetViews>
    <sheetView tabSelected="1" zoomScale="150" zoomScaleNormal="150" workbookViewId="0"/>
  </sheetViews>
  <sheetFormatPr defaultRowHeight="14.4" x14ac:dyDescent="0.3"/>
  <cols>
    <col min="1" max="1" width="4.109375" customWidth="1"/>
    <col min="2" max="2" width="16.109375" customWidth="1"/>
    <col min="3" max="3" width="13.88671875" customWidth="1"/>
    <col min="4" max="4" width="5.5546875" customWidth="1"/>
  </cols>
  <sheetData>
    <row r="3" spans="2:3" x14ac:dyDescent="0.3">
      <c r="C3" s="5" t="s">
        <v>16</v>
      </c>
    </row>
    <row r="4" spans="2:3" x14ac:dyDescent="0.3">
      <c r="C4" s="18">
        <v>45520</v>
      </c>
    </row>
    <row r="11" spans="2:3" x14ac:dyDescent="0.3">
      <c r="C11" s="5" t="s">
        <v>17</v>
      </c>
    </row>
    <row r="12" spans="2:3" x14ac:dyDescent="0.3">
      <c r="B12" s="5" t="s">
        <v>18</v>
      </c>
      <c r="C12" s="17"/>
    </row>
    <row r="13" spans="2:3" x14ac:dyDescent="0.3">
      <c r="B13" s="5" t="s">
        <v>19</v>
      </c>
      <c r="C13" s="17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AAE4E-2BF1-4DE9-9997-76D7D8FE28EE}">
  <sheetPr>
    <tabColor rgb="FFFF0000"/>
  </sheetPr>
  <dimension ref="B3:D38"/>
  <sheetViews>
    <sheetView zoomScale="145" zoomScaleNormal="145" workbookViewId="0">
      <selection activeCell="H7" sqref="H7"/>
    </sheetView>
  </sheetViews>
  <sheetFormatPr defaultRowHeight="14.4" x14ac:dyDescent="0.3"/>
  <cols>
    <col min="2" max="2" width="10.6640625" customWidth="1"/>
    <col min="3" max="3" width="10.109375" customWidth="1"/>
    <col min="4" max="4" width="10.6640625" customWidth="1"/>
  </cols>
  <sheetData>
    <row r="3" spans="2:4" x14ac:dyDescent="0.3">
      <c r="B3" s="5" t="s">
        <v>20</v>
      </c>
      <c r="C3" s="5" t="s">
        <v>78</v>
      </c>
      <c r="D3" s="5" t="s">
        <v>77</v>
      </c>
    </row>
    <row r="4" spans="2:4" x14ac:dyDescent="0.3">
      <c r="B4" s="2">
        <v>45717</v>
      </c>
      <c r="C4">
        <f>ROUNDUP(MONTH(tblDatum4[[#This Row],[Datum]])/3,0)</f>
        <v>1</v>
      </c>
      <c r="D4">
        <f>ROUNDUP(MONTH(tblDatum4[[#This Row],[Datum]])/4,0)</f>
        <v>1</v>
      </c>
    </row>
    <row r="5" spans="2:4" x14ac:dyDescent="0.3">
      <c r="B5" s="2">
        <v>45803</v>
      </c>
      <c r="C5">
        <f>ROUNDUP(MONTH(tblDatum4[[#This Row],[Datum]])/3,0)</f>
        <v>2</v>
      </c>
      <c r="D5">
        <f>ROUNDUP(MONTH(tblDatum4[[#This Row],[Datum]])/4,0)</f>
        <v>2</v>
      </c>
    </row>
    <row r="6" spans="2:4" x14ac:dyDescent="0.3">
      <c r="B6" s="2">
        <v>45987</v>
      </c>
      <c r="C6">
        <f>ROUNDUP(MONTH(tblDatum4[[#This Row],[Datum]])/3,0)</f>
        <v>4</v>
      </c>
      <c r="D6">
        <f>ROUNDUP(MONTH(tblDatum4[[#This Row],[Datum]])/4,0)</f>
        <v>3</v>
      </c>
    </row>
    <row r="7" spans="2:4" x14ac:dyDescent="0.3">
      <c r="B7" s="2">
        <v>45707</v>
      </c>
      <c r="C7">
        <f>ROUNDUP(MONTH(tblDatum4[[#This Row],[Datum]])/3,0)</f>
        <v>1</v>
      </c>
      <c r="D7">
        <f>ROUNDUP(MONTH(tblDatum4[[#This Row],[Datum]])/4,0)</f>
        <v>1</v>
      </c>
    </row>
    <row r="8" spans="2:4" x14ac:dyDescent="0.3">
      <c r="B8" s="2">
        <v>45924</v>
      </c>
      <c r="C8">
        <f>ROUNDUP(MONTH(tblDatum4[[#This Row],[Datum]])/3,0)</f>
        <v>3</v>
      </c>
      <c r="D8">
        <f>ROUNDUP(MONTH(tblDatum4[[#This Row],[Datum]])/4,0)</f>
        <v>3</v>
      </c>
    </row>
    <row r="9" spans="2:4" x14ac:dyDescent="0.3">
      <c r="B9" s="2">
        <v>45851</v>
      </c>
      <c r="C9">
        <f>ROUNDUP(MONTH(tblDatum4[[#This Row],[Datum]])/3,0)</f>
        <v>3</v>
      </c>
      <c r="D9">
        <f>ROUNDUP(MONTH(tblDatum4[[#This Row],[Datum]])/4,0)</f>
        <v>2</v>
      </c>
    </row>
    <row r="10" spans="2:4" x14ac:dyDescent="0.3">
      <c r="B10" s="2">
        <v>45901</v>
      </c>
      <c r="C10">
        <f>ROUNDUP(MONTH(tblDatum4[[#This Row],[Datum]])/3,0)</f>
        <v>3</v>
      </c>
      <c r="D10">
        <f>ROUNDUP(MONTH(tblDatum4[[#This Row],[Datum]])/4,0)</f>
        <v>3</v>
      </c>
    </row>
    <row r="11" spans="2:4" x14ac:dyDescent="0.3">
      <c r="B11" s="2">
        <v>45968</v>
      </c>
      <c r="C11">
        <f>ROUNDUP(MONTH(tblDatum4[[#This Row],[Datum]])/3,0)</f>
        <v>4</v>
      </c>
      <c r="D11">
        <f>ROUNDUP(MONTH(tblDatum4[[#This Row],[Datum]])/4,0)</f>
        <v>3</v>
      </c>
    </row>
    <row r="12" spans="2:4" x14ac:dyDescent="0.3">
      <c r="B12" s="2">
        <v>45778</v>
      </c>
      <c r="C12">
        <f>ROUNDUP(MONTH(tblDatum4[[#This Row],[Datum]])/3,0)</f>
        <v>2</v>
      </c>
      <c r="D12">
        <f>ROUNDUP(MONTH(tblDatum4[[#This Row],[Datum]])/4,0)</f>
        <v>2</v>
      </c>
    </row>
    <row r="13" spans="2:4" x14ac:dyDescent="0.3">
      <c r="B13" s="2">
        <v>45816</v>
      </c>
      <c r="C13">
        <f>ROUNDUP(MONTH(tblDatum4[[#This Row],[Datum]])/3,0)</f>
        <v>2</v>
      </c>
      <c r="D13">
        <f>ROUNDUP(MONTH(tblDatum4[[#This Row],[Datum]])/4,0)</f>
        <v>2</v>
      </c>
    </row>
    <row r="14" spans="2:4" x14ac:dyDescent="0.3">
      <c r="B14" s="2">
        <v>45917</v>
      </c>
      <c r="C14">
        <f>ROUNDUP(MONTH(tblDatum4[[#This Row],[Datum]])/3,0)</f>
        <v>3</v>
      </c>
      <c r="D14">
        <f>ROUNDUP(MONTH(tblDatum4[[#This Row],[Datum]])/4,0)</f>
        <v>3</v>
      </c>
    </row>
    <row r="15" spans="2:4" x14ac:dyDescent="0.3">
      <c r="B15" s="2">
        <v>45749</v>
      </c>
      <c r="C15">
        <f>ROUNDUP(MONTH(tblDatum4[[#This Row],[Datum]])/3,0)</f>
        <v>2</v>
      </c>
      <c r="D15">
        <f>ROUNDUP(MONTH(tblDatum4[[#This Row],[Datum]])/4,0)</f>
        <v>1</v>
      </c>
    </row>
    <row r="16" spans="2:4" x14ac:dyDescent="0.3">
      <c r="B16" s="2">
        <v>45954</v>
      </c>
      <c r="C16">
        <f>ROUNDUP(MONTH(tblDatum4[[#This Row],[Datum]])/3,0)</f>
        <v>4</v>
      </c>
      <c r="D16">
        <f>ROUNDUP(MONTH(tblDatum4[[#This Row],[Datum]])/4,0)</f>
        <v>3</v>
      </c>
    </row>
    <row r="17" spans="2:4" x14ac:dyDescent="0.3">
      <c r="B17" s="2">
        <v>46000</v>
      </c>
      <c r="C17">
        <f>ROUNDUP(MONTH(tblDatum4[[#This Row],[Datum]])/3,0)</f>
        <v>4</v>
      </c>
      <c r="D17">
        <f>ROUNDUP(MONTH(tblDatum4[[#This Row],[Datum]])/4,0)</f>
        <v>3</v>
      </c>
    </row>
    <row r="18" spans="2:4" x14ac:dyDescent="0.3">
      <c r="B18" s="2">
        <v>45974</v>
      </c>
      <c r="C18">
        <f>ROUNDUP(MONTH(tblDatum4[[#This Row],[Datum]])/3,0)</f>
        <v>4</v>
      </c>
      <c r="D18">
        <f>ROUNDUP(MONTH(tblDatum4[[#This Row],[Datum]])/4,0)</f>
        <v>3</v>
      </c>
    </row>
    <row r="19" spans="2:4" x14ac:dyDescent="0.3">
      <c r="B19" s="2">
        <v>45946</v>
      </c>
      <c r="C19">
        <f>ROUNDUP(MONTH(tblDatum4[[#This Row],[Datum]])/3,0)</f>
        <v>4</v>
      </c>
      <c r="D19">
        <f>ROUNDUP(MONTH(tblDatum4[[#This Row],[Datum]])/4,0)</f>
        <v>3</v>
      </c>
    </row>
    <row r="20" spans="2:4" x14ac:dyDescent="0.3">
      <c r="B20" s="2">
        <v>45988</v>
      </c>
      <c r="C20">
        <f>ROUNDUP(MONTH(tblDatum4[[#This Row],[Datum]])/3,0)</f>
        <v>4</v>
      </c>
      <c r="D20">
        <f>ROUNDUP(MONTH(tblDatum4[[#This Row],[Datum]])/4,0)</f>
        <v>3</v>
      </c>
    </row>
    <row r="21" spans="2:4" x14ac:dyDescent="0.3">
      <c r="B21" s="2">
        <v>45887</v>
      </c>
      <c r="C21">
        <f>ROUNDUP(MONTH(tblDatum4[[#This Row],[Datum]])/3,0)</f>
        <v>3</v>
      </c>
      <c r="D21">
        <f>ROUNDUP(MONTH(tblDatum4[[#This Row],[Datum]])/4,0)</f>
        <v>2</v>
      </c>
    </row>
    <row r="22" spans="2:4" x14ac:dyDescent="0.3">
      <c r="B22" s="2">
        <v>45990</v>
      </c>
      <c r="C22">
        <f>ROUNDUP(MONTH(tblDatum4[[#This Row],[Datum]])/3,0)</f>
        <v>4</v>
      </c>
      <c r="D22">
        <f>ROUNDUP(MONTH(tblDatum4[[#This Row],[Datum]])/4,0)</f>
        <v>3</v>
      </c>
    </row>
    <row r="23" spans="2:4" x14ac:dyDescent="0.3">
      <c r="B23" s="2">
        <v>46001</v>
      </c>
      <c r="C23">
        <f>ROUNDUP(MONTH(tblDatum4[[#This Row],[Datum]])/3,0)</f>
        <v>4</v>
      </c>
      <c r="D23">
        <f>ROUNDUP(MONTH(tblDatum4[[#This Row],[Datum]])/4,0)</f>
        <v>3</v>
      </c>
    </row>
    <row r="24" spans="2:4" x14ac:dyDescent="0.3">
      <c r="B24" s="2">
        <v>45849</v>
      </c>
      <c r="C24">
        <f>ROUNDUP(MONTH(tblDatum4[[#This Row],[Datum]])/3,0)</f>
        <v>3</v>
      </c>
      <c r="D24">
        <f>ROUNDUP(MONTH(tblDatum4[[#This Row],[Datum]])/4,0)</f>
        <v>2</v>
      </c>
    </row>
    <row r="25" spans="2:4" x14ac:dyDescent="0.3">
      <c r="B25" s="2">
        <v>45912</v>
      </c>
      <c r="C25">
        <f>ROUNDUP(MONTH(tblDatum4[[#This Row],[Datum]])/3,0)</f>
        <v>3</v>
      </c>
      <c r="D25">
        <f>ROUNDUP(MONTH(tblDatum4[[#This Row],[Datum]])/4,0)</f>
        <v>3</v>
      </c>
    </row>
    <row r="26" spans="2:4" x14ac:dyDescent="0.3">
      <c r="B26" s="2">
        <v>45756</v>
      </c>
      <c r="C26">
        <f>ROUNDUP(MONTH(tblDatum4[[#This Row],[Datum]])/3,0)</f>
        <v>2</v>
      </c>
      <c r="D26">
        <f>ROUNDUP(MONTH(tblDatum4[[#This Row],[Datum]])/4,0)</f>
        <v>1</v>
      </c>
    </row>
    <row r="27" spans="2:4" x14ac:dyDescent="0.3">
      <c r="B27" s="2">
        <v>45750</v>
      </c>
      <c r="C27">
        <f>ROUNDUP(MONTH(tblDatum4[[#This Row],[Datum]])/3,0)</f>
        <v>2</v>
      </c>
      <c r="D27">
        <f>ROUNDUP(MONTH(tblDatum4[[#This Row],[Datum]])/4,0)</f>
        <v>1</v>
      </c>
    </row>
    <row r="28" spans="2:4" x14ac:dyDescent="0.3">
      <c r="B28" s="2">
        <v>45958</v>
      </c>
      <c r="C28">
        <f>ROUNDUP(MONTH(tblDatum4[[#This Row],[Datum]])/3,0)</f>
        <v>4</v>
      </c>
      <c r="D28">
        <f>ROUNDUP(MONTH(tblDatum4[[#This Row],[Datum]])/4,0)</f>
        <v>3</v>
      </c>
    </row>
    <row r="29" spans="2:4" x14ac:dyDescent="0.3">
      <c r="B29" s="2">
        <v>45877</v>
      </c>
      <c r="C29">
        <f>ROUNDUP(MONTH(tblDatum4[[#This Row],[Datum]])/3,0)</f>
        <v>3</v>
      </c>
      <c r="D29">
        <f>ROUNDUP(MONTH(tblDatum4[[#This Row],[Datum]])/4,0)</f>
        <v>2</v>
      </c>
    </row>
    <row r="30" spans="2:4" x14ac:dyDescent="0.3">
      <c r="B30" s="2">
        <v>45843</v>
      </c>
      <c r="C30">
        <f>ROUNDUP(MONTH(tblDatum4[[#This Row],[Datum]])/3,0)</f>
        <v>3</v>
      </c>
      <c r="D30">
        <f>ROUNDUP(MONTH(tblDatum4[[#This Row],[Datum]])/4,0)</f>
        <v>2</v>
      </c>
    </row>
    <row r="31" spans="2:4" x14ac:dyDescent="0.3">
      <c r="B31" s="2">
        <v>45755</v>
      </c>
      <c r="C31">
        <f>ROUNDUP(MONTH(tblDatum4[[#This Row],[Datum]])/3,0)</f>
        <v>2</v>
      </c>
      <c r="D31">
        <f>ROUNDUP(MONTH(tblDatum4[[#This Row],[Datum]])/4,0)</f>
        <v>1</v>
      </c>
    </row>
    <row r="32" spans="2:4" x14ac:dyDescent="0.3">
      <c r="B32" s="2">
        <v>45737</v>
      </c>
      <c r="C32">
        <f>ROUNDUP(MONTH(tblDatum4[[#This Row],[Datum]])/3,0)</f>
        <v>1</v>
      </c>
      <c r="D32">
        <f>ROUNDUP(MONTH(tblDatum4[[#This Row],[Datum]])/4,0)</f>
        <v>1</v>
      </c>
    </row>
    <row r="33" spans="2:4" x14ac:dyDescent="0.3">
      <c r="B33" s="2">
        <v>45946</v>
      </c>
      <c r="C33">
        <f>ROUNDUP(MONTH(tblDatum4[[#This Row],[Datum]])/3,0)</f>
        <v>4</v>
      </c>
      <c r="D33">
        <f>ROUNDUP(MONTH(tblDatum4[[#This Row],[Datum]])/4,0)</f>
        <v>3</v>
      </c>
    </row>
    <row r="34" spans="2:4" x14ac:dyDescent="0.3">
      <c r="B34" s="2">
        <v>45743</v>
      </c>
      <c r="C34">
        <f>ROUNDUP(MONTH(tblDatum4[[#This Row],[Datum]])/3,0)</f>
        <v>1</v>
      </c>
      <c r="D34">
        <f>ROUNDUP(MONTH(tblDatum4[[#This Row],[Datum]])/4,0)</f>
        <v>1</v>
      </c>
    </row>
    <row r="35" spans="2:4" x14ac:dyDescent="0.3">
      <c r="B35" s="2">
        <v>45718</v>
      </c>
      <c r="C35">
        <f>ROUNDUP(MONTH(tblDatum4[[#This Row],[Datum]])/3,0)</f>
        <v>1</v>
      </c>
      <c r="D35">
        <f>ROUNDUP(MONTH(tblDatum4[[#This Row],[Datum]])/4,0)</f>
        <v>1</v>
      </c>
    </row>
    <row r="36" spans="2:4" x14ac:dyDescent="0.3">
      <c r="B36" s="2">
        <v>45810</v>
      </c>
      <c r="C36">
        <f>ROUNDUP(MONTH(tblDatum4[[#This Row],[Datum]])/3,0)</f>
        <v>2</v>
      </c>
      <c r="D36">
        <f>ROUNDUP(MONTH(tblDatum4[[#This Row],[Datum]])/4,0)</f>
        <v>2</v>
      </c>
    </row>
    <row r="37" spans="2:4" x14ac:dyDescent="0.3">
      <c r="B37" s="2">
        <v>45686</v>
      </c>
      <c r="C37">
        <f>ROUNDUP(MONTH(tblDatum4[[#This Row],[Datum]])/3,0)</f>
        <v>1</v>
      </c>
      <c r="D37">
        <f>ROUNDUP(MONTH(tblDatum4[[#This Row],[Datum]])/4,0)</f>
        <v>1</v>
      </c>
    </row>
    <row r="38" spans="2:4" x14ac:dyDescent="0.3">
      <c r="B38" s="2">
        <v>45950</v>
      </c>
      <c r="C38">
        <f>ROUNDUP(MONTH(tblDatum4[[#This Row],[Datum]])/3,0)</f>
        <v>4</v>
      </c>
      <c r="D38">
        <f>ROUNDUP(MONTH(tblDatum4[[#This Row],[Datum]])/4,0)</f>
        <v>3</v>
      </c>
    </row>
  </sheetData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1"/>
  <sheetViews>
    <sheetView zoomScale="150" zoomScaleNormal="150" workbookViewId="0"/>
  </sheetViews>
  <sheetFormatPr defaultRowHeight="14.4" x14ac:dyDescent="0.3"/>
  <cols>
    <col min="1" max="1" width="21.5546875" customWidth="1"/>
    <col min="2" max="2" width="11.5546875" customWidth="1"/>
    <col min="3" max="3" width="43.109375" customWidth="1"/>
  </cols>
  <sheetData>
    <row r="1" spans="1:3" x14ac:dyDescent="0.3">
      <c r="A1" s="3" t="s">
        <v>1</v>
      </c>
      <c r="B1" s="2">
        <v>36526</v>
      </c>
    </row>
    <row r="2" spans="1:3" x14ac:dyDescent="0.3">
      <c r="A2" s="3" t="s">
        <v>2</v>
      </c>
      <c r="B2" s="2">
        <f ca="1">TODAY()</f>
        <v>45786</v>
      </c>
    </row>
    <row r="5" spans="1:3" x14ac:dyDescent="0.3">
      <c r="A5" t="s">
        <v>0</v>
      </c>
      <c r="B5" t="s">
        <v>3</v>
      </c>
      <c r="C5" t="s">
        <v>4</v>
      </c>
    </row>
    <row r="6" spans="1:3" x14ac:dyDescent="0.3">
      <c r="A6" s="1" t="s">
        <v>5</v>
      </c>
      <c r="B6">
        <f ca="1">DATEDIF($B$1,$B$2,"y")</f>
        <v>25</v>
      </c>
      <c r="C6" s="4" t="s">
        <v>10</v>
      </c>
    </row>
    <row r="7" spans="1:3" x14ac:dyDescent="0.3">
      <c r="A7" s="1" t="s">
        <v>6</v>
      </c>
      <c r="B7">
        <f ca="1">DATEDIF($B$1,$B$2,"m")</f>
        <v>304</v>
      </c>
      <c r="C7" s="4" t="s">
        <v>11</v>
      </c>
    </row>
    <row r="8" spans="1:3" x14ac:dyDescent="0.3">
      <c r="A8" s="1" t="s">
        <v>7</v>
      </c>
      <c r="B8">
        <f ca="1">DATEDIF($B$1,$B$2,"d")</f>
        <v>9260</v>
      </c>
      <c r="C8" s="4" t="s">
        <v>12</v>
      </c>
    </row>
    <row r="9" spans="1:3" x14ac:dyDescent="0.3">
      <c r="A9" s="1" t="s">
        <v>8</v>
      </c>
      <c r="B9">
        <f ca="1">DATEDIF($B$1,$B$2,"yd")</f>
        <v>129</v>
      </c>
      <c r="C9" s="4" t="s">
        <v>13</v>
      </c>
    </row>
    <row r="10" spans="1:3" x14ac:dyDescent="0.3">
      <c r="A10" s="1" t="s">
        <v>9</v>
      </c>
      <c r="B10">
        <f ca="1">DATEDIF($B$1,$B$2,"md")</f>
        <v>8</v>
      </c>
      <c r="C10" s="4" t="s">
        <v>14</v>
      </c>
    </row>
    <row r="11" spans="1:3" x14ac:dyDescent="0.3">
      <c r="A11" s="1" t="s">
        <v>8</v>
      </c>
      <c r="B11">
        <f ca="1">DATEDIF($B$1,$B$2,"ym")</f>
        <v>4</v>
      </c>
      <c r="C11" s="4" t="s">
        <v>15</v>
      </c>
    </row>
  </sheetData>
  <pageMargins left="0.7" right="0.7" top="0.75" bottom="0.75" header="0.3" footer="0.3"/>
  <ignoredErrors>
    <ignoredError sqref="B7:B11" calculatedColumn="1"/>
  </ignoredErrors>
  <drawing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1C337-380C-4255-B1A4-90162812F6C2}">
  <dimension ref="A1:G21"/>
  <sheetViews>
    <sheetView zoomScale="130" zoomScaleNormal="130" workbookViewId="0">
      <selection activeCell="A10" sqref="A10"/>
    </sheetView>
  </sheetViews>
  <sheetFormatPr defaultRowHeight="14.4" x14ac:dyDescent="0.3"/>
  <cols>
    <col min="1" max="1" width="23.44140625" customWidth="1"/>
    <col min="2" max="2" width="14.21875" customWidth="1"/>
    <col min="3" max="3" width="20.33203125" customWidth="1"/>
    <col min="4" max="4" width="21.5546875" customWidth="1"/>
    <col min="5" max="5" width="23.5546875" customWidth="1"/>
    <col min="6" max="7" width="10.33203125" customWidth="1"/>
  </cols>
  <sheetData>
    <row r="1" spans="1:5" x14ac:dyDescent="0.3">
      <c r="A1" s="16" t="s">
        <v>64</v>
      </c>
    </row>
    <row r="2" spans="1:5" x14ac:dyDescent="0.3">
      <c r="B2" s="9" t="s">
        <v>20</v>
      </c>
      <c r="C2" s="9" t="s">
        <v>40</v>
      </c>
      <c r="D2" s="9" t="s">
        <v>41</v>
      </c>
    </row>
    <row r="3" spans="1:5" ht="7.05" customHeight="1" x14ac:dyDescent="0.3"/>
    <row r="4" spans="1:5" x14ac:dyDescent="0.3">
      <c r="B4" s="7">
        <v>44755</v>
      </c>
      <c r="C4" s="7"/>
      <c r="D4" s="7"/>
    </row>
    <row r="7" spans="1:5" x14ac:dyDescent="0.3">
      <c r="A7" s="16" t="s">
        <v>65</v>
      </c>
    </row>
    <row r="8" spans="1:5" x14ac:dyDescent="0.3">
      <c r="B8" s="9" t="s">
        <v>20</v>
      </c>
      <c r="C8" s="9" t="s">
        <v>43</v>
      </c>
      <c r="D8" s="9" t="s">
        <v>44</v>
      </c>
      <c r="E8" s="9" t="s">
        <v>45</v>
      </c>
    </row>
    <row r="9" spans="1:5" ht="7.05" customHeight="1" x14ac:dyDescent="0.3"/>
    <row r="10" spans="1:5" x14ac:dyDescent="0.3">
      <c r="B10" s="7">
        <v>44755</v>
      </c>
      <c r="C10" s="7"/>
      <c r="D10" s="7"/>
      <c r="E10" s="7"/>
    </row>
    <row r="13" spans="1:5" x14ac:dyDescent="0.3">
      <c r="B13" s="9" t="s">
        <v>20</v>
      </c>
      <c r="C13" s="9" t="s">
        <v>46</v>
      </c>
    </row>
    <row r="14" spans="1:5" ht="7.05" customHeight="1" x14ac:dyDescent="0.3"/>
    <row r="15" spans="1:5" x14ac:dyDescent="0.3">
      <c r="B15" s="7">
        <v>44755</v>
      </c>
      <c r="C15" s="7"/>
    </row>
    <row r="18" spans="1:7" x14ac:dyDescent="0.3">
      <c r="A18" s="16" t="s">
        <v>69</v>
      </c>
      <c r="B18" s="9" t="s">
        <v>20</v>
      </c>
      <c r="C18" s="9" t="s">
        <v>70</v>
      </c>
    </row>
    <row r="19" spans="1:7" ht="7.05" customHeight="1" x14ac:dyDescent="0.3"/>
    <row r="20" spans="1:7" x14ac:dyDescent="0.3">
      <c r="B20" s="7">
        <v>44755</v>
      </c>
      <c r="C20" s="7"/>
      <c r="F20" s="9" t="s">
        <v>36</v>
      </c>
      <c r="G20" s="8">
        <v>3</v>
      </c>
    </row>
    <row r="21" spans="1:7" x14ac:dyDescent="0.3">
      <c r="F21" s="9" t="s">
        <v>42</v>
      </c>
      <c r="G21" s="8">
        <f>G20*12</f>
        <v>36</v>
      </c>
    </row>
  </sheetData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AF0F3-E4B0-4AE6-87EC-CE75BF8B3F8B}">
  <sheetPr>
    <tabColor rgb="FFFF0000"/>
  </sheetPr>
  <dimension ref="A1:G21"/>
  <sheetViews>
    <sheetView zoomScale="130" zoomScaleNormal="130" workbookViewId="0">
      <selection activeCell="A13" sqref="A13"/>
    </sheetView>
  </sheetViews>
  <sheetFormatPr defaultRowHeight="14.4" x14ac:dyDescent="0.3"/>
  <cols>
    <col min="1" max="1" width="23.44140625" customWidth="1"/>
    <col min="2" max="2" width="14.21875" customWidth="1"/>
    <col min="3" max="3" width="20.33203125" customWidth="1"/>
    <col min="4" max="4" width="21.5546875" customWidth="1"/>
    <col min="5" max="5" width="23.5546875" customWidth="1"/>
    <col min="6" max="7" width="10.33203125" customWidth="1"/>
  </cols>
  <sheetData>
    <row r="1" spans="1:5" x14ac:dyDescent="0.3">
      <c r="A1" s="16" t="s">
        <v>64</v>
      </c>
    </row>
    <row r="2" spans="1:5" x14ac:dyDescent="0.3">
      <c r="B2" s="9" t="s">
        <v>20</v>
      </c>
      <c r="C2" s="9" t="s">
        <v>40</v>
      </c>
      <c r="D2" s="9" t="s">
        <v>41</v>
      </c>
    </row>
    <row r="3" spans="1:5" ht="7.05" customHeight="1" x14ac:dyDescent="0.3"/>
    <row r="4" spans="1:5" x14ac:dyDescent="0.3">
      <c r="B4" s="7">
        <v>44755</v>
      </c>
      <c r="C4" s="7">
        <f>EDATE(B4,2)</f>
        <v>44817</v>
      </c>
      <c r="D4" s="7">
        <f>EDATE(B4,-1)</f>
        <v>44725</v>
      </c>
    </row>
    <row r="7" spans="1:5" x14ac:dyDescent="0.3">
      <c r="A7" s="16" t="s">
        <v>65</v>
      </c>
    </row>
    <row r="8" spans="1:5" x14ac:dyDescent="0.3">
      <c r="B8" s="9" t="s">
        <v>20</v>
      </c>
      <c r="C8" s="9" t="s">
        <v>43</v>
      </c>
      <c r="D8" s="9" t="s">
        <v>44</v>
      </c>
      <c r="E8" s="9" t="s">
        <v>45</v>
      </c>
    </row>
    <row r="9" spans="1:5" ht="7.05" customHeight="1" x14ac:dyDescent="0.3"/>
    <row r="10" spans="1:5" x14ac:dyDescent="0.3">
      <c r="B10" s="7">
        <v>44755</v>
      </c>
      <c r="C10" s="7">
        <f>EOMONTH(B10,0)</f>
        <v>44773</v>
      </c>
      <c r="D10" s="7">
        <f>EOMONTH(B10,1)</f>
        <v>44804</v>
      </c>
      <c r="E10" s="7">
        <f>EOMONTH(B10,-3)</f>
        <v>44681</v>
      </c>
    </row>
    <row r="13" spans="1:5" x14ac:dyDescent="0.3">
      <c r="B13" s="9" t="s">
        <v>20</v>
      </c>
      <c r="C13" s="9" t="s">
        <v>46</v>
      </c>
    </row>
    <row r="14" spans="1:5" ht="7.05" customHeight="1" x14ac:dyDescent="0.3"/>
    <row r="15" spans="1:5" x14ac:dyDescent="0.3">
      <c r="B15" s="7">
        <v>44755</v>
      </c>
      <c r="C15" s="7">
        <f>EOMONTH(B15,0)+1</f>
        <v>44774</v>
      </c>
    </row>
    <row r="18" spans="1:7" x14ac:dyDescent="0.3">
      <c r="A18" s="16" t="s">
        <v>69</v>
      </c>
      <c r="B18" s="9" t="s">
        <v>20</v>
      </c>
      <c r="C18" s="9" t="s">
        <v>70</v>
      </c>
    </row>
    <row r="19" spans="1:7" ht="7.05" customHeight="1" x14ac:dyDescent="0.3"/>
    <row r="20" spans="1:7" x14ac:dyDescent="0.3">
      <c r="B20" s="7">
        <v>44755</v>
      </c>
      <c r="C20" s="7">
        <f>EDATE(B20,G21)</f>
        <v>45851</v>
      </c>
      <c r="F20" s="9" t="s">
        <v>36</v>
      </c>
      <c r="G20" s="8">
        <v>3</v>
      </c>
    </row>
    <row r="21" spans="1:7" x14ac:dyDescent="0.3">
      <c r="F21" s="9" t="s">
        <v>42</v>
      </c>
      <c r="G21" s="8">
        <f>G20*12</f>
        <v>36</v>
      </c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770201-10BB-462F-BD50-A4C69D449212}">
  <dimension ref="B2:S15"/>
  <sheetViews>
    <sheetView zoomScale="140" zoomScaleNormal="140" workbookViewId="0">
      <selection activeCell="B5" sqref="B5"/>
    </sheetView>
  </sheetViews>
  <sheetFormatPr defaultRowHeight="14.4" x14ac:dyDescent="0.3"/>
  <cols>
    <col min="1" max="1" width="2.6640625" customWidth="1"/>
    <col min="2" max="2" width="17" customWidth="1"/>
    <col min="3" max="3" width="3.21875" customWidth="1"/>
    <col min="4" max="4" width="11.109375" customWidth="1"/>
    <col min="5" max="5" width="12.109375" customWidth="1"/>
    <col min="6" max="6" width="2.88671875" customWidth="1"/>
    <col min="7" max="7" width="15.109375" customWidth="1"/>
    <col min="15" max="15" width="20.77734375" customWidth="1"/>
    <col min="16" max="19" width="10.77734375" customWidth="1"/>
  </cols>
  <sheetData>
    <row r="2" spans="2:19" x14ac:dyDescent="0.3">
      <c r="D2" s="9" t="s">
        <v>21</v>
      </c>
      <c r="E2" s="9" t="s">
        <v>22</v>
      </c>
      <c r="G2" s="9" t="s">
        <v>66</v>
      </c>
      <c r="O2" s="9" t="s">
        <v>47</v>
      </c>
      <c r="P2" s="12">
        <v>2024</v>
      </c>
      <c r="Q2" s="12">
        <v>2025</v>
      </c>
      <c r="R2" s="12">
        <v>2026</v>
      </c>
      <c r="S2" s="12">
        <v>2027</v>
      </c>
    </row>
    <row r="3" spans="2:19" x14ac:dyDescent="0.3">
      <c r="D3" s="7">
        <v>45292</v>
      </c>
      <c r="E3" s="7">
        <v>45657</v>
      </c>
      <c r="G3" s="7">
        <v>45292</v>
      </c>
      <c r="O3" s="10" t="s">
        <v>48</v>
      </c>
      <c r="P3" s="7">
        <v>45292</v>
      </c>
      <c r="Q3" s="7">
        <v>45658</v>
      </c>
      <c r="R3" s="7">
        <v>46023</v>
      </c>
      <c r="S3" s="7">
        <v>46388</v>
      </c>
    </row>
    <row r="4" spans="2:19" x14ac:dyDescent="0.3">
      <c r="B4" s="9" t="s">
        <v>67</v>
      </c>
      <c r="G4" s="7">
        <v>45297</v>
      </c>
      <c r="O4" s="10" t="s">
        <v>49</v>
      </c>
      <c r="P4" s="7">
        <v>45297</v>
      </c>
      <c r="Q4" s="7">
        <v>45663</v>
      </c>
      <c r="R4" s="7">
        <v>46028</v>
      </c>
      <c r="S4" s="7">
        <v>46393</v>
      </c>
    </row>
    <row r="5" spans="2:19" x14ac:dyDescent="0.3">
      <c r="B5" s="17"/>
      <c r="G5" s="7">
        <v>45380</v>
      </c>
      <c r="O5" s="10" t="s">
        <v>50</v>
      </c>
      <c r="P5" s="7">
        <v>45380</v>
      </c>
      <c r="Q5" s="7">
        <v>45765</v>
      </c>
      <c r="R5" s="7">
        <v>46115</v>
      </c>
      <c r="S5" s="7">
        <v>46472</v>
      </c>
    </row>
    <row r="6" spans="2:19" x14ac:dyDescent="0.3">
      <c r="G6" s="7">
        <v>45382</v>
      </c>
      <c r="O6" s="10" t="s">
        <v>51</v>
      </c>
      <c r="P6" s="7">
        <v>45382</v>
      </c>
      <c r="Q6" s="7">
        <v>45767</v>
      </c>
      <c r="R6" s="7">
        <v>46117</v>
      </c>
      <c r="S6" s="7">
        <v>46474</v>
      </c>
    </row>
    <row r="7" spans="2:19" x14ac:dyDescent="0.3">
      <c r="G7" s="7">
        <v>45383</v>
      </c>
      <c r="O7" s="10" t="s">
        <v>52</v>
      </c>
      <c r="P7" s="7">
        <v>45383</v>
      </c>
      <c r="Q7" s="7">
        <v>45768</v>
      </c>
      <c r="R7" s="7">
        <v>46118</v>
      </c>
      <c r="S7" s="7">
        <v>46475</v>
      </c>
    </row>
    <row r="8" spans="2:19" x14ac:dyDescent="0.3">
      <c r="G8" s="7">
        <v>45413</v>
      </c>
      <c r="O8" s="10" t="s">
        <v>53</v>
      </c>
      <c r="P8" s="7">
        <v>45413</v>
      </c>
      <c r="Q8" s="7">
        <v>45778</v>
      </c>
      <c r="R8" s="7">
        <v>46143</v>
      </c>
      <c r="S8" s="7">
        <v>46508</v>
      </c>
    </row>
    <row r="9" spans="2:19" x14ac:dyDescent="0.3">
      <c r="G9" s="7">
        <v>45421</v>
      </c>
      <c r="O9" s="10" t="s">
        <v>54</v>
      </c>
      <c r="P9" s="7">
        <v>45421</v>
      </c>
      <c r="Q9" s="7">
        <v>45806</v>
      </c>
      <c r="R9" s="7">
        <v>46156</v>
      </c>
      <c r="S9" s="7">
        <v>46513</v>
      </c>
    </row>
    <row r="10" spans="2:19" x14ac:dyDescent="0.3">
      <c r="G10" s="7">
        <v>45431</v>
      </c>
      <c r="O10" s="10" t="s">
        <v>55</v>
      </c>
      <c r="P10" s="7">
        <v>45431</v>
      </c>
      <c r="Q10" s="7">
        <v>45814</v>
      </c>
      <c r="R10" s="7">
        <v>46166</v>
      </c>
      <c r="S10" s="7">
        <v>46523</v>
      </c>
    </row>
    <row r="11" spans="2:19" x14ac:dyDescent="0.3">
      <c r="G11" s="7">
        <v>45449</v>
      </c>
      <c r="O11" s="10" t="s">
        <v>56</v>
      </c>
      <c r="P11" s="7">
        <v>45449</v>
      </c>
      <c r="Q11" s="7">
        <v>45816</v>
      </c>
      <c r="R11" s="7">
        <v>46179</v>
      </c>
      <c r="S11" s="7">
        <v>46544</v>
      </c>
    </row>
    <row r="12" spans="2:19" x14ac:dyDescent="0.3">
      <c r="G12" s="7">
        <v>45465</v>
      </c>
      <c r="O12" s="10" t="s">
        <v>57</v>
      </c>
      <c r="P12" s="7">
        <v>45465</v>
      </c>
      <c r="Q12" s="7">
        <v>45829</v>
      </c>
      <c r="R12" s="7">
        <v>46193</v>
      </c>
      <c r="S12" s="7">
        <v>46564</v>
      </c>
    </row>
    <row r="13" spans="2:19" x14ac:dyDescent="0.3">
      <c r="G13" s="7">
        <v>45598</v>
      </c>
      <c r="O13" s="10" t="s">
        <v>58</v>
      </c>
      <c r="P13" s="7">
        <v>45598</v>
      </c>
      <c r="Q13" s="7">
        <v>45962</v>
      </c>
      <c r="R13" s="7">
        <v>46326</v>
      </c>
      <c r="S13" s="7">
        <v>46697</v>
      </c>
    </row>
    <row r="14" spans="2:19" x14ac:dyDescent="0.3">
      <c r="G14" s="7">
        <v>45651</v>
      </c>
      <c r="O14" s="10" t="s">
        <v>59</v>
      </c>
      <c r="P14" s="7">
        <v>45651</v>
      </c>
      <c r="Q14" s="7">
        <v>46016</v>
      </c>
      <c r="R14" s="7">
        <v>46381</v>
      </c>
      <c r="S14" s="7">
        <v>46746</v>
      </c>
    </row>
    <row r="15" spans="2:19" x14ac:dyDescent="0.3">
      <c r="G15" s="7">
        <v>45652</v>
      </c>
      <c r="O15" s="10" t="s">
        <v>60</v>
      </c>
      <c r="P15" s="7">
        <v>45652</v>
      </c>
      <c r="Q15" s="7">
        <v>46017</v>
      </c>
      <c r="R15" s="7">
        <v>46382</v>
      </c>
      <c r="S15" s="7">
        <v>46747</v>
      </c>
    </row>
  </sheetData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B00B5F-50CD-48A6-9A89-B5E1130F4472}">
  <dimension ref="B2:H17"/>
  <sheetViews>
    <sheetView zoomScale="120" zoomScaleNormal="120" workbookViewId="0"/>
  </sheetViews>
  <sheetFormatPr defaultRowHeight="14.4" x14ac:dyDescent="0.3"/>
  <cols>
    <col min="1" max="1" width="4.33203125" customWidth="1"/>
    <col min="2" max="2" width="13.6640625" customWidth="1"/>
    <col min="3" max="3" width="13.88671875" customWidth="1"/>
    <col min="7" max="7" width="11.44140625" customWidth="1"/>
    <col min="8" max="8" width="22.109375" customWidth="1"/>
  </cols>
  <sheetData>
    <row r="2" spans="2:8" ht="18" x14ac:dyDescent="0.35">
      <c r="B2" s="19" t="s">
        <v>61</v>
      </c>
      <c r="C2" s="19"/>
      <c r="G2" s="19">
        <v>2024</v>
      </c>
      <c r="H2" s="19"/>
    </row>
    <row r="4" spans="2:8" x14ac:dyDescent="0.3">
      <c r="B4" s="9" t="s">
        <v>37</v>
      </c>
      <c r="C4" s="9" t="s">
        <v>62</v>
      </c>
      <c r="G4" s="9" t="s">
        <v>20</v>
      </c>
      <c r="H4" s="9" t="s">
        <v>63</v>
      </c>
    </row>
    <row r="5" spans="2:8" x14ac:dyDescent="0.3">
      <c r="B5" s="11">
        <v>45292</v>
      </c>
      <c r="C5" s="8">
        <f>NETWORKDAYS.INTL(B5,EOMONTH(B5,0),1,$G$5:$G$17)</f>
        <v>22</v>
      </c>
      <c r="G5" s="7">
        <v>45292</v>
      </c>
      <c r="H5" s="10" t="s">
        <v>48</v>
      </c>
    </row>
    <row r="6" spans="2:8" x14ac:dyDescent="0.3">
      <c r="B6" s="11">
        <v>45323</v>
      </c>
      <c r="C6" s="8">
        <f t="shared" ref="C6:C16" si="0">NETWORKDAYS.INTL(B6,EOMONTH(B6,0),1,$G$5:$G$17)</f>
        <v>21</v>
      </c>
      <c r="G6" s="7">
        <v>45297</v>
      </c>
      <c r="H6" s="10" t="s">
        <v>49</v>
      </c>
    </row>
    <row r="7" spans="2:8" x14ac:dyDescent="0.3">
      <c r="B7" s="11">
        <v>45352</v>
      </c>
      <c r="C7" s="8">
        <f t="shared" si="0"/>
        <v>20</v>
      </c>
      <c r="G7" s="7">
        <v>45380</v>
      </c>
      <c r="H7" s="10" t="s">
        <v>50</v>
      </c>
    </row>
    <row r="8" spans="2:8" x14ac:dyDescent="0.3">
      <c r="B8" s="11">
        <v>45383</v>
      </c>
      <c r="C8" s="8">
        <f t="shared" si="0"/>
        <v>21</v>
      </c>
      <c r="G8" s="7">
        <v>45382</v>
      </c>
      <c r="H8" s="10" t="s">
        <v>51</v>
      </c>
    </row>
    <row r="9" spans="2:8" x14ac:dyDescent="0.3">
      <c r="B9" s="11">
        <v>45413</v>
      </c>
      <c r="C9" s="8">
        <f t="shared" si="0"/>
        <v>21</v>
      </c>
      <c r="G9" s="7">
        <v>45383</v>
      </c>
      <c r="H9" s="10" t="s">
        <v>52</v>
      </c>
    </row>
    <row r="10" spans="2:8" x14ac:dyDescent="0.3">
      <c r="B10" s="11">
        <v>45444</v>
      </c>
      <c r="C10" s="8">
        <f t="shared" si="0"/>
        <v>19</v>
      </c>
      <c r="G10" s="7">
        <v>45413</v>
      </c>
      <c r="H10" s="10" t="s">
        <v>53</v>
      </c>
    </row>
    <row r="11" spans="2:8" x14ac:dyDescent="0.3">
      <c r="B11" s="11">
        <v>45474</v>
      </c>
      <c r="C11" s="8">
        <f t="shared" si="0"/>
        <v>23</v>
      </c>
      <c r="G11" s="7">
        <v>45421</v>
      </c>
      <c r="H11" s="10" t="s">
        <v>54</v>
      </c>
    </row>
    <row r="12" spans="2:8" x14ac:dyDescent="0.3">
      <c r="B12" s="11">
        <v>45505</v>
      </c>
      <c r="C12" s="8">
        <f t="shared" si="0"/>
        <v>22</v>
      </c>
      <c r="G12" s="7">
        <v>45431</v>
      </c>
      <c r="H12" s="10" t="s">
        <v>55</v>
      </c>
    </row>
    <row r="13" spans="2:8" x14ac:dyDescent="0.3">
      <c r="B13" s="11">
        <v>45536</v>
      </c>
      <c r="C13" s="8">
        <f t="shared" si="0"/>
        <v>21</v>
      </c>
      <c r="G13" s="7">
        <v>45449</v>
      </c>
      <c r="H13" s="10" t="s">
        <v>56</v>
      </c>
    </row>
    <row r="14" spans="2:8" x14ac:dyDescent="0.3">
      <c r="B14" s="11">
        <v>45566</v>
      </c>
      <c r="C14" s="8">
        <f t="shared" si="0"/>
        <v>23</v>
      </c>
      <c r="G14" s="7">
        <v>45465</v>
      </c>
      <c r="H14" s="10" t="s">
        <v>57</v>
      </c>
    </row>
    <row r="15" spans="2:8" x14ac:dyDescent="0.3">
      <c r="B15" s="11">
        <v>45597</v>
      </c>
      <c r="C15" s="8">
        <f t="shared" si="0"/>
        <v>21</v>
      </c>
      <c r="G15" s="7">
        <v>45598</v>
      </c>
      <c r="H15" s="10" t="s">
        <v>58</v>
      </c>
    </row>
    <row r="16" spans="2:8" x14ac:dyDescent="0.3">
      <c r="B16" s="11">
        <v>45627</v>
      </c>
      <c r="C16" s="8">
        <f t="shared" si="0"/>
        <v>20</v>
      </c>
      <c r="G16" s="7">
        <v>45651</v>
      </c>
      <c r="H16" s="10" t="s">
        <v>59</v>
      </c>
    </row>
    <row r="17" spans="7:8" x14ac:dyDescent="0.3">
      <c r="G17" s="7">
        <v>45652</v>
      </c>
      <c r="H17" s="10" t="s">
        <v>60</v>
      </c>
    </row>
  </sheetData>
  <mergeCells count="2">
    <mergeCell ref="B2:C2"/>
    <mergeCell ref="G2:H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0A51A-C1FC-4F37-B048-5857F1C72ED9}">
  <dimension ref="B2:Q16"/>
  <sheetViews>
    <sheetView zoomScale="130" zoomScaleNormal="130" workbookViewId="0">
      <selection activeCell="B9" sqref="B9"/>
    </sheetView>
  </sheetViews>
  <sheetFormatPr defaultRowHeight="14.4" x14ac:dyDescent="0.3"/>
  <cols>
    <col min="1" max="1" width="5.5546875" customWidth="1"/>
    <col min="2" max="2" width="13.77734375" customWidth="1"/>
    <col min="3" max="3" width="4.44140625" customWidth="1"/>
    <col min="4" max="4" width="6.5546875" customWidth="1"/>
    <col min="5" max="5" width="11.6640625" customWidth="1"/>
    <col min="8" max="8" width="16.5546875" customWidth="1"/>
    <col min="9" max="11" width="9.5546875" customWidth="1"/>
    <col min="13" max="13" width="20.77734375" customWidth="1"/>
    <col min="14" max="17" width="10.44140625" customWidth="1"/>
  </cols>
  <sheetData>
    <row r="2" spans="2:17" x14ac:dyDescent="0.3">
      <c r="B2" s="9" t="s">
        <v>21</v>
      </c>
      <c r="E2" s="9" t="s">
        <v>68</v>
      </c>
    </row>
    <row r="3" spans="2:17" x14ac:dyDescent="0.3">
      <c r="B3" s="7">
        <v>45292</v>
      </c>
      <c r="E3" s="7">
        <v>45292</v>
      </c>
      <c r="M3" s="9" t="s">
        <v>47</v>
      </c>
      <c r="N3" s="12">
        <v>2024</v>
      </c>
      <c r="O3" s="12">
        <v>2025</v>
      </c>
      <c r="P3" s="12">
        <v>2026</v>
      </c>
      <c r="Q3" s="12">
        <v>2027</v>
      </c>
    </row>
    <row r="4" spans="2:17" x14ac:dyDescent="0.3">
      <c r="E4" s="7">
        <v>45297</v>
      </c>
      <c r="M4" s="10" t="s">
        <v>48</v>
      </c>
      <c r="N4" s="7">
        <v>45292</v>
      </c>
      <c r="O4" s="7">
        <v>45658</v>
      </c>
      <c r="P4" s="7">
        <v>46023</v>
      </c>
      <c r="Q4" s="7">
        <v>46388</v>
      </c>
    </row>
    <row r="5" spans="2:17" x14ac:dyDescent="0.3">
      <c r="B5" s="9" t="s">
        <v>62</v>
      </c>
      <c r="E5" s="7">
        <v>45380</v>
      </c>
      <c r="M5" s="10" t="s">
        <v>49</v>
      </c>
      <c r="N5" s="7">
        <v>45297</v>
      </c>
      <c r="O5" s="7">
        <v>45663</v>
      </c>
      <c r="P5" s="7">
        <v>46028</v>
      </c>
      <c r="Q5" s="7">
        <v>46393</v>
      </c>
    </row>
    <row r="6" spans="2:17" x14ac:dyDescent="0.3">
      <c r="B6" s="8">
        <v>40</v>
      </c>
      <c r="E6" s="7">
        <v>45382</v>
      </c>
      <c r="M6" s="10" t="s">
        <v>50</v>
      </c>
      <c r="N6" s="7">
        <v>45380</v>
      </c>
      <c r="O6" s="7">
        <v>45765</v>
      </c>
      <c r="P6" s="7">
        <v>46115</v>
      </c>
      <c r="Q6" s="7">
        <v>46472</v>
      </c>
    </row>
    <row r="7" spans="2:17" x14ac:dyDescent="0.3">
      <c r="E7" s="7">
        <v>45383</v>
      </c>
      <c r="M7" s="10" t="s">
        <v>51</v>
      </c>
      <c r="N7" s="7">
        <v>45382</v>
      </c>
      <c r="O7" s="7">
        <v>45767</v>
      </c>
      <c r="P7" s="7">
        <v>46117</v>
      </c>
      <c r="Q7" s="7">
        <v>46474</v>
      </c>
    </row>
    <row r="8" spans="2:17" x14ac:dyDescent="0.3">
      <c r="B8" s="9" t="s">
        <v>22</v>
      </c>
      <c r="E8" s="7">
        <v>45413</v>
      </c>
      <c r="M8" s="10" t="s">
        <v>52</v>
      </c>
      <c r="N8" s="7">
        <v>45383</v>
      </c>
      <c r="O8" s="7">
        <v>45768</v>
      </c>
      <c r="P8" s="7">
        <v>46118</v>
      </c>
      <c r="Q8" s="7">
        <v>46475</v>
      </c>
    </row>
    <row r="9" spans="2:17" x14ac:dyDescent="0.3">
      <c r="B9" s="17"/>
      <c r="E9" s="7">
        <v>45421</v>
      </c>
      <c r="M9" s="10" t="s">
        <v>53</v>
      </c>
      <c r="N9" s="7">
        <v>45413</v>
      </c>
      <c r="O9" s="7">
        <v>45778</v>
      </c>
      <c r="P9" s="7">
        <v>46143</v>
      </c>
      <c r="Q9" s="7">
        <v>46508</v>
      </c>
    </row>
    <row r="10" spans="2:17" x14ac:dyDescent="0.3">
      <c r="E10" s="7">
        <v>45431</v>
      </c>
      <c r="M10" s="10" t="s">
        <v>54</v>
      </c>
      <c r="N10" s="7">
        <v>45421</v>
      </c>
      <c r="O10" s="7">
        <v>45806</v>
      </c>
      <c r="P10" s="7">
        <v>46156</v>
      </c>
      <c r="Q10" s="7">
        <v>46513</v>
      </c>
    </row>
    <row r="11" spans="2:17" x14ac:dyDescent="0.3">
      <c r="E11" s="7">
        <v>45449</v>
      </c>
      <c r="M11" s="10" t="s">
        <v>55</v>
      </c>
      <c r="N11" s="7">
        <v>45431</v>
      </c>
      <c r="O11" s="7">
        <v>45814</v>
      </c>
      <c r="P11" s="7">
        <v>46166</v>
      </c>
      <c r="Q11" s="7">
        <v>46523</v>
      </c>
    </row>
    <row r="12" spans="2:17" x14ac:dyDescent="0.3">
      <c r="E12" s="7">
        <v>45465</v>
      </c>
      <c r="M12" s="10" t="s">
        <v>56</v>
      </c>
      <c r="N12" s="7">
        <v>45449</v>
      </c>
      <c r="O12" s="7">
        <v>45816</v>
      </c>
      <c r="P12" s="7">
        <v>46179</v>
      </c>
      <c r="Q12" s="7">
        <v>46544</v>
      </c>
    </row>
    <row r="13" spans="2:17" x14ac:dyDescent="0.3">
      <c r="E13" s="7">
        <v>45598</v>
      </c>
      <c r="M13" s="10" t="s">
        <v>57</v>
      </c>
      <c r="N13" s="7">
        <v>45465</v>
      </c>
      <c r="O13" s="7">
        <v>45829</v>
      </c>
      <c r="P13" s="7">
        <v>46193</v>
      </c>
      <c r="Q13" s="7">
        <v>46564</v>
      </c>
    </row>
    <row r="14" spans="2:17" x14ac:dyDescent="0.3">
      <c r="E14" s="7">
        <v>45651</v>
      </c>
      <c r="M14" s="10" t="s">
        <v>58</v>
      </c>
      <c r="N14" s="7">
        <v>45598</v>
      </c>
      <c r="O14" s="7">
        <v>45962</v>
      </c>
      <c r="P14" s="7">
        <v>46326</v>
      </c>
      <c r="Q14" s="7">
        <v>46697</v>
      </c>
    </row>
    <row r="15" spans="2:17" x14ac:dyDescent="0.3">
      <c r="E15" s="7">
        <v>45652</v>
      </c>
      <c r="M15" s="10" t="s">
        <v>59</v>
      </c>
      <c r="N15" s="7">
        <v>45651</v>
      </c>
      <c r="O15" s="7">
        <v>46016</v>
      </c>
      <c r="P15" s="7">
        <v>46381</v>
      </c>
      <c r="Q15" s="7">
        <v>46746</v>
      </c>
    </row>
    <row r="16" spans="2:17" x14ac:dyDescent="0.3">
      <c r="M16" s="10" t="s">
        <v>60</v>
      </c>
      <c r="N16" s="7">
        <v>45652</v>
      </c>
      <c r="O16" s="7">
        <v>46017</v>
      </c>
      <c r="P16" s="7">
        <v>46382</v>
      </c>
      <c r="Q16" s="7">
        <v>46747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8ED25-5F66-4C38-8CEE-588DAABC26FC}">
  <dimension ref="B2:C8"/>
  <sheetViews>
    <sheetView zoomScale="145" zoomScaleNormal="145" workbookViewId="0">
      <selection activeCell="C5" sqref="C5"/>
    </sheetView>
  </sheetViews>
  <sheetFormatPr defaultRowHeight="14.4" x14ac:dyDescent="0.3"/>
  <cols>
    <col min="2" max="2" width="14" customWidth="1"/>
    <col min="3" max="3" width="14.6640625" customWidth="1"/>
  </cols>
  <sheetData>
    <row r="2" spans="2:3" x14ac:dyDescent="0.3">
      <c r="B2" s="13" t="s">
        <v>20</v>
      </c>
      <c r="C2" s="13" t="s">
        <v>71</v>
      </c>
    </row>
    <row r="3" spans="2:3" x14ac:dyDescent="0.3">
      <c r="B3" s="7">
        <v>1</v>
      </c>
      <c r="C3" s="8">
        <f>B3</f>
        <v>1</v>
      </c>
    </row>
    <row r="4" spans="2:3" x14ac:dyDescent="0.3">
      <c r="B4" s="7">
        <v>2</v>
      </c>
      <c r="C4" s="8">
        <f t="shared" ref="C4:C8" si="0">B4</f>
        <v>2</v>
      </c>
    </row>
    <row r="5" spans="2:3" x14ac:dyDescent="0.3">
      <c r="B5" s="7">
        <v>3</v>
      </c>
      <c r="C5" s="8">
        <f t="shared" si="0"/>
        <v>3</v>
      </c>
    </row>
    <row r="6" spans="2:3" x14ac:dyDescent="0.3">
      <c r="B6" s="7">
        <v>18264</v>
      </c>
      <c r="C6" s="8">
        <f t="shared" si="0"/>
        <v>18264</v>
      </c>
    </row>
    <row r="7" spans="2:3" x14ac:dyDescent="0.3">
      <c r="B7" s="7">
        <v>40179</v>
      </c>
      <c r="C7" s="8">
        <f t="shared" si="0"/>
        <v>40179</v>
      </c>
    </row>
    <row r="8" spans="2:3" x14ac:dyDescent="0.3">
      <c r="B8" s="7">
        <f ca="1">DATE(YEAR(TODAY()),1,1)</f>
        <v>45658</v>
      </c>
      <c r="C8" s="8">
        <f t="shared" ca="1" si="0"/>
        <v>45658</v>
      </c>
    </row>
  </sheetData>
  <pageMargins left="0.7" right="0.7" top="0.75" bottom="0.75" header="0.3" footer="0.3"/>
  <ignoredErrors>
    <ignoredError xmlns:x16r3="http://schemas.microsoft.com/office/spreadsheetml/2018/08/main" sqref="C3 C4:C5 C9:C20 C6:C8" x16r3:misleadingForma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551753-DC58-485E-8C7C-B06BC5037541}">
  <dimension ref="B2:E14"/>
  <sheetViews>
    <sheetView zoomScale="140" zoomScaleNormal="140" workbookViewId="0">
      <selection activeCell="C11" sqref="C11"/>
    </sheetView>
  </sheetViews>
  <sheetFormatPr defaultRowHeight="14.4" x14ac:dyDescent="0.3"/>
  <cols>
    <col min="1" max="1" width="3.88671875" customWidth="1"/>
    <col min="2" max="2" width="10.44140625" customWidth="1"/>
    <col min="3" max="3" width="16.88671875" customWidth="1"/>
    <col min="4" max="4" width="16" customWidth="1"/>
    <col min="5" max="5" width="19.33203125" customWidth="1"/>
    <col min="6" max="6" width="4.44140625" customWidth="1"/>
  </cols>
  <sheetData>
    <row r="2" spans="2:5" x14ac:dyDescent="0.3">
      <c r="C2" s="6" t="s">
        <v>31</v>
      </c>
      <c r="D2" s="6" t="s">
        <v>32</v>
      </c>
      <c r="E2" s="6" t="s">
        <v>23</v>
      </c>
    </row>
    <row r="3" spans="2:5" x14ac:dyDescent="0.3">
      <c r="C3" s="7">
        <v>43753</v>
      </c>
      <c r="D3" s="7">
        <v>44057</v>
      </c>
      <c r="E3" s="8">
        <f>D3-C3</f>
        <v>304</v>
      </c>
    </row>
    <row r="4" spans="2:5" x14ac:dyDescent="0.3">
      <c r="B4" s="5" t="s">
        <v>33</v>
      </c>
      <c r="C4" s="8"/>
      <c r="D4" s="8"/>
      <c r="E4" s="8"/>
    </row>
    <row r="7" spans="2:5" x14ac:dyDescent="0.3">
      <c r="C7" s="6" t="s">
        <v>25</v>
      </c>
      <c r="D7" s="6" t="s">
        <v>17</v>
      </c>
      <c r="E7" s="6" t="s">
        <v>26</v>
      </c>
    </row>
    <row r="8" spans="2:5" x14ac:dyDescent="0.3">
      <c r="B8" s="5" t="s">
        <v>34</v>
      </c>
      <c r="C8" s="7">
        <v>34734</v>
      </c>
      <c r="D8" s="7">
        <f ca="1">TODAY()</f>
        <v>45786</v>
      </c>
      <c r="E8" s="8">
        <f ca="1">D8-C8</f>
        <v>11052</v>
      </c>
    </row>
    <row r="9" spans="2:5" x14ac:dyDescent="0.3">
      <c r="B9" s="5" t="s">
        <v>35</v>
      </c>
      <c r="C9" s="8"/>
      <c r="D9" s="7">
        <f ca="1">TODAY()</f>
        <v>45786</v>
      </c>
      <c r="E9" s="8"/>
    </row>
    <row r="13" spans="2:5" x14ac:dyDescent="0.3">
      <c r="C13" s="6" t="s">
        <v>20</v>
      </c>
      <c r="D13" s="6" t="s">
        <v>23</v>
      </c>
      <c r="E13" s="6" t="s">
        <v>24</v>
      </c>
    </row>
    <row r="14" spans="2:5" x14ac:dyDescent="0.3">
      <c r="C14" s="7">
        <v>45139</v>
      </c>
      <c r="D14" s="8">
        <v>15</v>
      </c>
      <c r="E14" s="7">
        <f>C14+D14</f>
        <v>45154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AED10-6CDC-489A-8EF5-121083E42B78}">
  <dimension ref="B3:B7"/>
  <sheetViews>
    <sheetView zoomScale="130" zoomScaleNormal="130" workbookViewId="0">
      <selection activeCell="B7" sqref="B7"/>
    </sheetView>
  </sheetViews>
  <sheetFormatPr defaultRowHeight="14.4" x14ac:dyDescent="0.3"/>
  <cols>
    <col min="1" max="1" width="6.88671875" customWidth="1"/>
    <col min="2" max="2" width="23" customWidth="1"/>
  </cols>
  <sheetData>
    <row r="3" spans="2:2" x14ac:dyDescent="0.3">
      <c r="B3" s="6" t="s">
        <v>27</v>
      </c>
    </row>
    <row r="4" spans="2:2" x14ac:dyDescent="0.3">
      <c r="B4" s="8"/>
    </row>
    <row r="6" spans="2:2" x14ac:dyDescent="0.3">
      <c r="B6" s="6" t="s">
        <v>28</v>
      </c>
    </row>
    <row r="7" spans="2:2" x14ac:dyDescent="0.3">
      <c r="B7" s="8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1A223-F11F-4012-B3A0-20BAE5C8FE8C}">
  <dimension ref="B3:C8"/>
  <sheetViews>
    <sheetView zoomScale="130" zoomScaleNormal="130" workbookViewId="0">
      <selection activeCell="B4" sqref="B4"/>
    </sheetView>
  </sheetViews>
  <sheetFormatPr defaultRowHeight="14.4" x14ac:dyDescent="0.3"/>
  <cols>
    <col min="2" max="2" width="12.88671875" customWidth="1"/>
    <col min="3" max="3" width="30.88671875" customWidth="1"/>
  </cols>
  <sheetData>
    <row r="3" spans="2:3" x14ac:dyDescent="0.3">
      <c r="B3" s="6" t="s">
        <v>20</v>
      </c>
      <c r="C3" s="6" t="s">
        <v>30</v>
      </c>
    </row>
    <row r="4" spans="2:3" x14ac:dyDescent="0.3">
      <c r="B4" s="2">
        <f ca="1">TODAY()</f>
        <v>45786</v>
      </c>
      <c r="C4" s="8"/>
    </row>
    <row r="7" spans="2:3" x14ac:dyDescent="0.3">
      <c r="C7" s="6" t="s">
        <v>29</v>
      </c>
    </row>
    <row r="8" spans="2:3" x14ac:dyDescent="0.3">
      <c r="C8" s="8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DBBFE-8B1D-468E-B9FC-BD727A16F467}">
  <dimension ref="B2:H19"/>
  <sheetViews>
    <sheetView zoomScale="130" zoomScaleNormal="130" workbookViewId="0">
      <selection activeCell="G2" activeCellId="1" sqref="B4:E4 G2:G3"/>
    </sheetView>
  </sheetViews>
  <sheetFormatPr defaultRowHeight="14.4" x14ac:dyDescent="0.3"/>
  <cols>
    <col min="2" max="2" width="10.33203125" customWidth="1"/>
    <col min="3" max="3" width="8.44140625" customWidth="1"/>
    <col min="4" max="4" width="9.6640625" customWidth="1"/>
    <col min="5" max="5" width="10.21875" customWidth="1"/>
    <col min="7" max="7" width="10.33203125" customWidth="1"/>
    <col min="8" max="8" width="7.5546875" customWidth="1"/>
    <col min="9" max="9" width="10.33203125" customWidth="1"/>
  </cols>
  <sheetData>
    <row r="2" spans="2:8" x14ac:dyDescent="0.3">
      <c r="G2" s="15" t="s">
        <v>72</v>
      </c>
      <c r="H2" s="8">
        <v>200</v>
      </c>
    </row>
    <row r="3" spans="2:8" x14ac:dyDescent="0.3">
      <c r="G3" s="15" t="s">
        <v>73</v>
      </c>
      <c r="H3" s="8">
        <v>300</v>
      </c>
    </row>
    <row r="4" spans="2:8" x14ac:dyDescent="0.3">
      <c r="B4" s="15" t="s">
        <v>20</v>
      </c>
      <c r="C4" s="16" t="s">
        <v>74</v>
      </c>
      <c r="D4" s="16" t="s">
        <v>75</v>
      </c>
      <c r="E4" s="16" t="s">
        <v>76</v>
      </c>
    </row>
    <row r="5" spans="2:8" x14ac:dyDescent="0.3">
      <c r="B5" s="14">
        <v>45506</v>
      </c>
      <c r="C5" s="8">
        <v>7</v>
      </c>
      <c r="D5" s="8"/>
      <c r="E5" s="8"/>
    </row>
    <row r="6" spans="2:8" x14ac:dyDescent="0.3">
      <c r="B6" s="14">
        <v>45509</v>
      </c>
      <c r="C6" s="8">
        <v>4</v>
      </c>
      <c r="D6" s="8"/>
      <c r="E6" s="8"/>
    </row>
    <row r="7" spans="2:8" x14ac:dyDescent="0.3">
      <c r="B7" s="14">
        <v>45521</v>
      </c>
      <c r="C7" s="8">
        <v>2</v>
      </c>
      <c r="D7" s="8"/>
      <c r="E7" s="8"/>
    </row>
    <row r="8" spans="2:8" x14ac:dyDescent="0.3">
      <c r="B8" s="14">
        <v>45528</v>
      </c>
      <c r="C8" s="8">
        <v>4</v>
      </c>
      <c r="D8" s="8"/>
      <c r="E8" s="8"/>
    </row>
    <row r="9" spans="2:8" x14ac:dyDescent="0.3">
      <c r="B9" s="14">
        <v>45532</v>
      </c>
      <c r="C9" s="8">
        <v>2</v>
      </c>
      <c r="D9" s="8"/>
      <c r="E9" s="8"/>
    </row>
    <row r="10" spans="2:8" x14ac:dyDescent="0.3">
      <c r="B10" s="14">
        <v>45565</v>
      </c>
      <c r="C10" s="8">
        <v>4</v>
      </c>
      <c r="D10" s="8"/>
      <c r="E10" s="8"/>
    </row>
    <row r="11" spans="2:8" x14ac:dyDescent="0.3">
      <c r="B11" s="14">
        <v>45542</v>
      </c>
      <c r="C11" s="8">
        <v>6</v>
      </c>
      <c r="D11" s="8"/>
      <c r="E11" s="8"/>
    </row>
    <row r="12" spans="2:8" x14ac:dyDescent="0.3">
      <c r="B12" s="14">
        <v>45544</v>
      </c>
      <c r="C12" s="8">
        <v>8</v>
      </c>
      <c r="D12" s="8"/>
      <c r="E12" s="8"/>
    </row>
    <row r="13" spans="2:8" x14ac:dyDescent="0.3">
      <c r="B13" s="14">
        <v>45545</v>
      </c>
      <c r="C13" s="8">
        <v>6</v>
      </c>
      <c r="D13" s="8"/>
      <c r="E13" s="8"/>
    </row>
    <row r="14" spans="2:8" x14ac:dyDescent="0.3">
      <c r="B14" s="14">
        <v>45547</v>
      </c>
      <c r="C14" s="8">
        <v>3</v>
      </c>
      <c r="D14" s="8"/>
      <c r="E14" s="8"/>
    </row>
    <row r="15" spans="2:8" x14ac:dyDescent="0.3">
      <c r="B15" s="14">
        <v>45548</v>
      </c>
      <c r="C15" s="8">
        <v>3</v>
      </c>
      <c r="D15" s="8"/>
      <c r="E15" s="8"/>
    </row>
    <row r="16" spans="2:8" x14ac:dyDescent="0.3">
      <c r="B16" s="14">
        <v>45549</v>
      </c>
      <c r="C16" s="8">
        <v>5</v>
      </c>
      <c r="D16" s="8"/>
      <c r="E16" s="8"/>
    </row>
    <row r="17" spans="2:5" x14ac:dyDescent="0.3">
      <c r="B17" s="14">
        <v>45553</v>
      </c>
      <c r="C17" s="8">
        <v>5</v>
      </c>
      <c r="D17" s="8"/>
      <c r="E17" s="8"/>
    </row>
    <row r="18" spans="2:5" x14ac:dyDescent="0.3">
      <c r="B18" s="14">
        <v>45554</v>
      </c>
      <c r="C18" s="8">
        <v>8</v>
      </c>
      <c r="D18" s="8"/>
      <c r="E18" s="8"/>
    </row>
    <row r="19" spans="2:5" x14ac:dyDescent="0.3">
      <c r="B19" s="14">
        <v>45558</v>
      </c>
      <c r="C19" s="8">
        <v>6</v>
      </c>
      <c r="D19" s="8"/>
      <c r="E19" s="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4D442-FCBF-45DB-81FB-784BCFB5C140}">
  <sheetPr>
    <tabColor rgb="FFFF0000"/>
  </sheetPr>
  <dimension ref="B2:H19"/>
  <sheetViews>
    <sheetView zoomScale="130" zoomScaleNormal="130" workbookViewId="0">
      <selection activeCell="G2" activeCellId="1" sqref="B4:E4 G2:G3"/>
    </sheetView>
  </sheetViews>
  <sheetFormatPr defaultRowHeight="14.4" x14ac:dyDescent="0.3"/>
  <cols>
    <col min="2" max="2" width="10.33203125" customWidth="1"/>
    <col min="3" max="3" width="8.44140625" customWidth="1"/>
    <col min="4" max="4" width="9.6640625" customWidth="1"/>
    <col min="5" max="5" width="10.21875" customWidth="1"/>
    <col min="7" max="7" width="10.33203125" customWidth="1"/>
    <col min="8" max="8" width="7.5546875" customWidth="1"/>
    <col min="9" max="9" width="10.33203125" customWidth="1"/>
  </cols>
  <sheetData>
    <row r="2" spans="2:8" x14ac:dyDescent="0.3">
      <c r="G2" s="15" t="s">
        <v>72</v>
      </c>
      <c r="H2" s="8">
        <v>200</v>
      </c>
    </row>
    <row r="3" spans="2:8" x14ac:dyDescent="0.3">
      <c r="G3" s="15" t="s">
        <v>73</v>
      </c>
      <c r="H3" s="8">
        <v>300</v>
      </c>
    </row>
    <row r="4" spans="2:8" x14ac:dyDescent="0.3">
      <c r="B4" s="15" t="s">
        <v>20</v>
      </c>
      <c r="C4" s="16" t="s">
        <v>74</v>
      </c>
      <c r="D4" s="16" t="s">
        <v>75</v>
      </c>
      <c r="E4" s="16" t="s">
        <v>76</v>
      </c>
    </row>
    <row r="5" spans="2:8" x14ac:dyDescent="0.3">
      <c r="B5" s="14">
        <v>45506</v>
      </c>
      <c r="C5" s="8">
        <v>7</v>
      </c>
      <c r="D5" s="8">
        <f>WEEKDAY(B5,2)</f>
        <v>5</v>
      </c>
      <c r="E5" s="8">
        <f>IF(WEEKDAY(B5,2)=6,C5*$H$3,C5*$H$2)</f>
        <v>1400</v>
      </c>
    </row>
    <row r="6" spans="2:8" x14ac:dyDescent="0.3">
      <c r="B6" s="14">
        <v>45509</v>
      </c>
      <c r="C6" s="8">
        <v>4</v>
      </c>
      <c r="D6" s="8">
        <f t="shared" ref="D6:D19" si="0">WEEKDAY(B6,2)</f>
        <v>1</v>
      </c>
      <c r="E6" s="8">
        <f t="shared" ref="E6:E19" si="1">IF(WEEKDAY(B6,2)=6,C6*$H$3,C6*$H$2)</f>
        <v>800</v>
      </c>
    </row>
    <row r="7" spans="2:8" x14ac:dyDescent="0.3">
      <c r="B7" s="14">
        <v>45521</v>
      </c>
      <c r="C7" s="8">
        <v>2</v>
      </c>
      <c r="D7" s="8">
        <f t="shared" si="0"/>
        <v>6</v>
      </c>
      <c r="E7" s="8">
        <f t="shared" si="1"/>
        <v>600</v>
      </c>
    </row>
    <row r="8" spans="2:8" x14ac:dyDescent="0.3">
      <c r="B8" s="14">
        <v>45528</v>
      </c>
      <c r="C8" s="8">
        <v>4</v>
      </c>
      <c r="D8" s="8">
        <f t="shared" si="0"/>
        <v>6</v>
      </c>
      <c r="E8" s="8">
        <f t="shared" si="1"/>
        <v>1200</v>
      </c>
    </row>
    <row r="9" spans="2:8" x14ac:dyDescent="0.3">
      <c r="B9" s="14">
        <v>45532</v>
      </c>
      <c r="C9" s="8">
        <v>2</v>
      </c>
      <c r="D9" s="8">
        <f t="shared" si="0"/>
        <v>3</v>
      </c>
      <c r="E9" s="8">
        <f t="shared" si="1"/>
        <v>400</v>
      </c>
    </row>
    <row r="10" spans="2:8" x14ac:dyDescent="0.3">
      <c r="B10" s="14">
        <v>45565</v>
      </c>
      <c r="C10" s="8">
        <v>4</v>
      </c>
      <c r="D10" s="8">
        <f t="shared" si="0"/>
        <v>1</v>
      </c>
      <c r="E10" s="8">
        <f t="shared" si="1"/>
        <v>800</v>
      </c>
    </row>
    <row r="11" spans="2:8" x14ac:dyDescent="0.3">
      <c r="B11" s="14">
        <v>45542</v>
      </c>
      <c r="C11" s="8">
        <v>6</v>
      </c>
      <c r="D11" s="8">
        <f t="shared" si="0"/>
        <v>6</v>
      </c>
      <c r="E11" s="8">
        <f t="shared" si="1"/>
        <v>1800</v>
      </c>
    </row>
    <row r="12" spans="2:8" x14ac:dyDescent="0.3">
      <c r="B12" s="14">
        <v>45544</v>
      </c>
      <c r="C12" s="8">
        <v>8</v>
      </c>
      <c r="D12" s="8">
        <f t="shared" si="0"/>
        <v>1</v>
      </c>
      <c r="E12" s="8">
        <f t="shared" si="1"/>
        <v>1600</v>
      </c>
    </row>
    <row r="13" spans="2:8" x14ac:dyDescent="0.3">
      <c r="B13" s="14">
        <v>45545</v>
      </c>
      <c r="C13" s="8">
        <v>6</v>
      </c>
      <c r="D13" s="8">
        <f t="shared" si="0"/>
        <v>2</v>
      </c>
      <c r="E13" s="8">
        <f t="shared" si="1"/>
        <v>1200</v>
      </c>
    </row>
    <row r="14" spans="2:8" x14ac:dyDescent="0.3">
      <c r="B14" s="14">
        <v>45547</v>
      </c>
      <c r="C14" s="8">
        <v>3</v>
      </c>
      <c r="D14" s="8">
        <f t="shared" si="0"/>
        <v>4</v>
      </c>
      <c r="E14" s="8">
        <f t="shared" si="1"/>
        <v>600</v>
      </c>
    </row>
    <row r="15" spans="2:8" x14ac:dyDescent="0.3">
      <c r="B15" s="14">
        <v>45548</v>
      </c>
      <c r="C15" s="8">
        <v>3</v>
      </c>
      <c r="D15" s="8">
        <f t="shared" si="0"/>
        <v>5</v>
      </c>
      <c r="E15" s="8">
        <f t="shared" si="1"/>
        <v>600</v>
      </c>
    </row>
    <row r="16" spans="2:8" x14ac:dyDescent="0.3">
      <c r="B16" s="14">
        <v>45549</v>
      </c>
      <c r="C16" s="8">
        <v>5</v>
      </c>
      <c r="D16" s="8">
        <f t="shared" si="0"/>
        <v>6</v>
      </c>
      <c r="E16" s="8">
        <f t="shared" si="1"/>
        <v>1500</v>
      </c>
    </row>
    <row r="17" spans="2:5" x14ac:dyDescent="0.3">
      <c r="B17" s="14">
        <v>45553</v>
      </c>
      <c r="C17" s="8">
        <v>5</v>
      </c>
      <c r="D17" s="8">
        <f t="shared" si="0"/>
        <v>3</v>
      </c>
      <c r="E17" s="8">
        <f t="shared" si="1"/>
        <v>1000</v>
      </c>
    </row>
    <row r="18" spans="2:5" x14ac:dyDescent="0.3">
      <c r="B18" s="14">
        <v>45554</v>
      </c>
      <c r="C18" s="8">
        <v>8</v>
      </c>
      <c r="D18" s="8">
        <f t="shared" si="0"/>
        <v>4</v>
      </c>
      <c r="E18" s="8">
        <f t="shared" si="1"/>
        <v>1600</v>
      </c>
    </row>
    <row r="19" spans="2:5" x14ac:dyDescent="0.3">
      <c r="B19" s="14">
        <v>45558</v>
      </c>
      <c r="C19" s="8">
        <v>6</v>
      </c>
      <c r="D19" s="8">
        <f t="shared" si="0"/>
        <v>1</v>
      </c>
      <c r="E19" s="8">
        <f t="shared" si="1"/>
        <v>1200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B18D7-2097-4E26-A35A-AF502CC5BA2B}">
  <dimension ref="B2:G5"/>
  <sheetViews>
    <sheetView zoomScale="160" zoomScaleNormal="160" workbookViewId="0"/>
  </sheetViews>
  <sheetFormatPr defaultRowHeight="14.4" x14ac:dyDescent="0.3"/>
  <cols>
    <col min="2" max="2" width="13.21875" customWidth="1"/>
    <col min="3" max="5" width="11.77734375" customWidth="1"/>
    <col min="6" max="6" width="8.5546875" customWidth="1"/>
    <col min="7" max="7" width="16.6640625" customWidth="1"/>
  </cols>
  <sheetData>
    <row r="2" spans="2:7" x14ac:dyDescent="0.3">
      <c r="B2" s="9" t="s">
        <v>20</v>
      </c>
      <c r="C2" s="9" t="s">
        <v>36</v>
      </c>
      <c r="D2" s="9" t="s">
        <v>37</v>
      </c>
      <c r="E2" s="9" t="s">
        <v>38</v>
      </c>
      <c r="G2" s="9" t="s">
        <v>39</v>
      </c>
    </row>
    <row r="3" spans="2:7" x14ac:dyDescent="0.3">
      <c r="B3" s="7">
        <v>44351</v>
      </c>
      <c r="C3" s="8"/>
      <c r="D3" s="8"/>
      <c r="E3" s="8"/>
      <c r="G3" s="8"/>
    </row>
    <row r="4" spans="2:7" x14ac:dyDescent="0.3">
      <c r="B4" s="7">
        <v>43812</v>
      </c>
      <c r="C4" s="8"/>
      <c r="D4" s="8"/>
      <c r="E4" s="8"/>
      <c r="G4" s="8"/>
    </row>
    <row r="5" spans="2:7" x14ac:dyDescent="0.3">
      <c r="B5" s="7">
        <v>44075</v>
      </c>
      <c r="C5" s="8"/>
      <c r="D5" s="8"/>
      <c r="E5" s="8"/>
      <c r="G5" s="8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6D789-D659-4F08-B8BB-E551E0D8E8A2}">
  <dimension ref="B3:D38"/>
  <sheetViews>
    <sheetView zoomScale="145" zoomScaleNormal="145" workbookViewId="0">
      <selection activeCell="D7" sqref="D7"/>
    </sheetView>
  </sheetViews>
  <sheetFormatPr defaultRowHeight="14.4" x14ac:dyDescent="0.3"/>
  <cols>
    <col min="2" max="2" width="10.6640625" customWidth="1"/>
    <col min="3" max="3" width="10.109375" customWidth="1"/>
    <col min="4" max="4" width="10.6640625" customWidth="1"/>
  </cols>
  <sheetData>
    <row r="3" spans="2:4" x14ac:dyDescent="0.3">
      <c r="B3" s="5" t="s">
        <v>20</v>
      </c>
      <c r="C3" s="5" t="s">
        <v>78</v>
      </c>
      <c r="D3" s="5" t="s">
        <v>77</v>
      </c>
    </row>
    <row r="4" spans="2:4" x14ac:dyDescent="0.3">
      <c r="B4" s="2">
        <v>45717</v>
      </c>
    </row>
    <row r="5" spans="2:4" x14ac:dyDescent="0.3">
      <c r="B5" s="2">
        <v>45803</v>
      </c>
    </row>
    <row r="6" spans="2:4" x14ac:dyDescent="0.3">
      <c r="B6" s="2">
        <v>45987</v>
      </c>
    </row>
    <row r="7" spans="2:4" x14ac:dyDescent="0.3">
      <c r="B7" s="2">
        <v>45707</v>
      </c>
    </row>
    <row r="8" spans="2:4" x14ac:dyDescent="0.3">
      <c r="B8" s="2">
        <v>45924</v>
      </c>
    </row>
    <row r="9" spans="2:4" x14ac:dyDescent="0.3">
      <c r="B9" s="2">
        <v>45851</v>
      </c>
    </row>
    <row r="10" spans="2:4" x14ac:dyDescent="0.3">
      <c r="B10" s="2">
        <v>45901</v>
      </c>
    </row>
    <row r="11" spans="2:4" x14ac:dyDescent="0.3">
      <c r="B11" s="2">
        <v>45968</v>
      </c>
    </row>
    <row r="12" spans="2:4" x14ac:dyDescent="0.3">
      <c r="B12" s="2">
        <v>45778</v>
      </c>
    </row>
    <row r="13" spans="2:4" x14ac:dyDescent="0.3">
      <c r="B13" s="2">
        <v>45816</v>
      </c>
    </row>
    <row r="14" spans="2:4" x14ac:dyDescent="0.3">
      <c r="B14" s="2">
        <v>45917</v>
      </c>
    </row>
    <row r="15" spans="2:4" x14ac:dyDescent="0.3">
      <c r="B15" s="2">
        <v>45749</v>
      </c>
    </row>
    <row r="16" spans="2:4" x14ac:dyDescent="0.3">
      <c r="B16" s="2">
        <v>45954</v>
      </c>
    </row>
    <row r="17" spans="2:2" x14ac:dyDescent="0.3">
      <c r="B17" s="2">
        <v>46000</v>
      </c>
    </row>
    <row r="18" spans="2:2" x14ac:dyDescent="0.3">
      <c r="B18" s="2">
        <v>45974</v>
      </c>
    </row>
    <row r="19" spans="2:2" x14ac:dyDescent="0.3">
      <c r="B19" s="2">
        <v>45946</v>
      </c>
    </row>
    <row r="20" spans="2:2" x14ac:dyDescent="0.3">
      <c r="B20" s="2">
        <v>45988</v>
      </c>
    </row>
    <row r="21" spans="2:2" x14ac:dyDescent="0.3">
      <c r="B21" s="2">
        <v>45887</v>
      </c>
    </row>
    <row r="22" spans="2:2" x14ac:dyDescent="0.3">
      <c r="B22" s="2">
        <v>45990</v>
      </c>
    </row>
    <row r="23" spans="2:2" x14ac:dyDescent="0.3">
      <c r="B23" s="2">
        <v>46001</v>
      </c>
    </row>
    <row r="24" spans="2:2" x14ac:dyDescent="0.3">
      <c r="B24" s="2">
        <v>45849</v>
      </c>
    </row>
    <row r="25" spans="2:2" x14ac:dyDescent="0.3">
      <c r="B25" s="2">
        <v>45912</v>
      </c>
    </row>
    <row r="26" spans="2:2" x14ac:dyDescent="0.3">
      <c r="B26" s="2">
        <v>45756</v>
      </c>
    </row>
    <row r="27" spans="2:2" x14ac:dyDescent="0.3">
      <c r="B27" s="2">
        <v>45750</v>
      </c>
    </row>
    <row r="28" spans="2:2" x14ac:dyDescent="0.3">
      <c r="B28" s="2">
        <v>45958</v>
      </c>
    </row>
    <row r="29" spans="2:2" x14ac:dyDescent="0.3">
      <c r="B29" s="2">
        <v>45877</v>
      </c>
    </row>
    <row r="30" spans="2:2" x14ac:dyDescent="0.3">
      <c r="B30" s="2">
        <v>45843</v>
      </c>
    </row>
    <row r="31" spans="2:2" x14ac:dyDescent="0.3">
      <c r="B31" s="2">
        <v>45755</v>
      </c>
    </row>
    <row r="32" spans="2:2" x14ac:dyDescent="0.3">
      <c r="B32" s="2">
        <v>45737</v>
      </c>
    </row>
    <row r="33" spans="2:2" x14ac:dyDescent="0.3">
      <c r="B33" s="2">
        <v>45946</v>
      </c>
    </row>
    <row r="34" spans="2:2" x14ac:dyDescent="0.3">
      <c r="B34" s="2">
        <v>45743</v>
      </c>
    </row>
    <row r="35" spans="2:2" x14ac:dyDescent="0.3">
      <c r="B35" s="2">
        <v>45718</v>
      </c>
    </row>
    <row r="36" spans="2:2" x14ac:dyDescent="0.3">
      <c r="B36" s="2">
        <v>45810</v>
      </c>
    </row>
    <row r="37" spans="2:2" x14ac:dyDescent="0.3">
      <c r="B37" s="2">
        <v>45686</v>
      </c>
    </row>
    <row r="38" spans="2:2" x14ac:dyDescent="0.3">
      <c r="B38" s="2">
        <v>45950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16</vt:i4>
      </vt:variant>
    </vt:vector>
  </HeadingPairs>
  <TitlesOfParts>
    <vt:vector size="16" baseType="lpstr">
      <vt:lpstr>Start</vt:lpstr>
      <vt:lpstr>Serienummer och format</vt:lpstr>
      <vt:lpstr>Räkna med datum</vt:lpstr>
      <vt:lpstr>IDAG</vt:lpstr>
      <vt:lpstr>Veckonummer</vt:lpstr>
      <vt:lpstr>Veckodag</vt:lpstr>
      <vt:lpstr>Veckodag (F)</vt:lpstr>
      <vt:lpstr>Bryta ut datum</vt:lpstr>
      <vt:lpstr>Datum till kvartal och tertial</vt:lpstr>
      <vt:lpstr>Datum till kvartal och tert (F)</vt:lpstr>
      <vt:lpstr>DATEDIF</vt:lpstr>
      <vt:lpstr>Månadsfunktioner</vt:lpstr>
      <vt:lpstr>Månadsfunktioner (F)</vt:lpstr>
      <vt:lpstr>Arbetsdagar</vt:lpstr>
      <vt:lpstr>Arbetsdagar månad</vt:lpstr>
      <vt:lpstr>Arbetsdagar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Larsson</dc:creator>
  <cp:lastModifiedBy>Robert Larsson</cp:lastModifiedBy>
  <dcterms:created xsi:type="dcterms:W3CDTF">2012-09-06T08:58:08Z</dcterms:created>
  <dcterms:modified xsi:type="dcterms:W3CDTF">2025-05-09T12:47:43Z</dcterms:modified>
</cp:coreProperties>
</file>